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EXCEL HW/"/>
    </mc:Choice>
  </mc:AlternateContent>
  <xr:revisionPtr revIDLastSave="6" documentId="8_{3A604BA2-E898-41DD-99C7-065D2BB5E9CC}" xr6:coauthVersionLast="47" xr6:coauthVersionMax="47" xr10:uidLastSave="{311749B0-3CE8-43FE-9AEB-016941A7745B}"/>
  <bookViews>
    <workbookView xWindow="-98" yWindow="-98" windowWidth="17115" windowHeight="10876" activeTab="9" xr2:uid="{D9338B82-30E4-4A7D-81B8-04C96C21D57B}"/>
  </bookViews>
  <sheets>
    <sheet name="Exercise-1" sheetId="1" r:id="rId1"/>
    <sheet name="Exercise-2" sheetId="6" r:id="rId2"/>
    <sheet name="Exercise-3" sheetId="8" r:id="rId3"/>
    <sheet name="Exercise-4" sheetId="7" r:id="rId4"/>
    <sheet name="Exercise-5" sheetId="9" r:id="rId5"/>
    <sheet name="EXERCISE-6" sheetId="10" r:id="rId6"/>
    <sheet name="EXERCISE-7" sheetId="11" r:id="rId7"/>
    <sheet name="EXERCISE-8" sheetId="12" r:id="rId8"/>
    <sheet name="EXERCISE-9" sheetId="13" r:id="rId9"/>
    <sheet name="Exercise-10" sheetId="2" r:id="rId10"/>
    <sheet name="exercisce-11" sheetId="3" r:id="rId11"/>
    <sheet name="Exercise-12" sheetId="4" r:id="rId12"/>
    <sheet name="Exercise-13" sheetId="5" r:id="rId13"/>
  </sheets>
  <definedNames>
    <definedName name="adult_price">'Exercise-10'!$D$15</definedName>
    <definedName name="adult_sales">'Exercise-10'!$D$6:$D$11</definedName>
    <definedName name="AGE">'EXERCISE-7'!$D$4:$D$13</definedName>
    <definedName name="AVERAGESCORES">'Exercise-5'!$F$3:$F$11</definedName>
    <definedName name="BUDGET">'Exercise-3'!$B$2:$B$21</definedName>
    <definedName name="child_price">'Exercise-10'!$D$16</definedName>
    <definedName name="child_sales">'Exercise-10'!$E$6:$E$11</definedName>
    <definedName name="concession_price">'Exercise-10'!$D$17</definedName>
    <definedName name="concession_sales">'Exercise-10'!$F$6:$F$11</definedName>
    <definedName name="COST">'EXERCISE-9'!$I$2:$I$99</definedName>
    <definedName name="COST_PER_METERS">'EXERCISE-9'!$K$2:$K$99</definedName>
    <definedName name="COST_PER_STOREY">'EXERCISE-9'!$J$2:$J$99</definedName>
    <definedName name="DONATION">'Exercise-5'!$K$5</definedName>
    <definedName name="DONATIONPERPOINT">'Exercise-5'!$G$3:$G$11</definedName>
    <definedName name="exchange_rate">'Exercise-13'!$G$6</definedName>
    <definedName name="GROSS">'Exercise-3'!$C$2:$C$21</definedName>
    <definedName name="growth">'exercisce-11'!$I$5</definedName>
    <definedName name="hourlypay">'Exercise-4'!$C$19</definedName>
    <definedName name="hours">'Exercise-1'!$D$6:$D$16</definedName>
    <definedName name="ingredients">'Exercise-2'!$C$8</definedName>
    <definedName name="INNER_GOLD">'EXERCISE-8'!$B$4:$B$11</definedName>
    <definedName name="Inner_Red">'EXERCISE-8'!$D$4:$D$12</definedName>
    <definedName name="ins">'Exercise-4'!$C$20</definedName>
    <definedName name="MATCHES">'Exercise-5'!$E$3:$E$11</definedName>
    <definedName name="METERS">'EXERCISE-9'!$H$2:$H$99</definedName>
    <definedName name="OUTER_GOLD">'EXERCISE-8'!$C$4:$C$11</definedName>
    <definedName name="Outer_Red">'EXERCISE-8'!$E$4:$E$11</definedName>
    <definedName name="overhead">'Exercise-2'!$C$10</definedName>
    <definedName name="PROFIT">'Exercise-3'!$D$2:$D$21</definedName>
    <definedName name="rate">'Exercise-1'!$H$8</definedName>
    <definedName name="rates">'Exercise-12'!$D$4:$M$4</definedName>
    <definedName name="sales">'Exercise-12'!$C$5:$C$11</definedName>
    <definedName name="salesprice">'Exercise-2'!$C$9</definedName>
    <definedName name="SCORE">'Exercise-5'!$D$3:$D$11</definedName>
    <definedName name="STOREYS">'EXERCISE-9'!$G$2:$G$99</definedName>
    <definedName name="tax">'Exercise-4'!$C$21</definedName>
    <definedName name="ticket_price">'Exercise-3'!$G$4</definedName>
    <definedName name="TICKET_SOLD">'Exercise-3'!$E$2:$E$21</definedName>
    <definedName name="total">'Exercise-1'!$E$6:$E$16</definedName>
    <definedName name="utilities">'exercisce-11'!$I$7</definedName>
    <definedName name="VOUCHERS">'EXERCISE-6'!$F$5</definedName>
    <definedName name="wages">'exercisce-11'!$I$6</definedName>
    <definedName name="WEALTH">'EXERCISE-7'!$E$4:$E$13</definedName>
    <definedName name="Wealth___bil">'EXERCISE-7'!$E$4:$E$12</definedName>
    <definedName name="WEALTHPERYEAR">'EXERCISE-7'!$F$4:$F$13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9" l="1"/>
  <c r="D2" i="8"/>
  <c r="F17" i="11"/>
  <c r="F16" i="11"/>
  <c r="G107" i="13"/>
  <c r="G106" i="13"/>
  <c r="G105" i="13"/>
  <c r="G104" i="13"/>
  <c r="F107" i="13"/>
  <c r="F106" i="13"/>
  <c r="F105" i="13"/>
  <c r="F104" i="13"/>
  <c r="K3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2" i="13"/>
  <c r="J3" i="13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89" i="13"/>
  <c r="J90" i="13"/>
  <c r="J91" i="13"/>
  <c r="J92" i="13"/>
  <c r="J93" i="13"/>
  <c r="J94" i="13"/>
  <c r="J95" i="13"/>
  <c r="J96" i="13"/>
  <c r="J97" i="13"/>
  <c r="J98" i="13"/>
  <c r="J99" i="13"/>
  <c r="J2" i="13"/>
  <c r="F5" i="12"/>
  <c r="F6" i="12"/>
  <c r="F7" i="12"/>
  <c r="F8" i="12"/>
  <c r="F9" i="12"/>
  <c r="F10" i="12"/>
  <c r="F11" i="12"/>
  <c r="F4" i="12"/>
  <c r="G4" i="9"/>
  <c r="G5" i="9"/>
  <c r="G6" i="9"/>
  <c r="G7" i="9"/>
  <c r="G8" i="9"/>
  <c r="G9" i="9"/>
  <c r="G10" i="9"/>
  <c r="G11" i="9"/>
  <c r="G3" i="9"/>
  <c r="F5" i="11"/>
  <c r="F6" i="11"/>
  <c r="F7" i="11"/>
  <c r="F8" i="11"/>
  <c r="F9" i="11"/>
  <c r="F10" i="11"/>
  <c r="F11" i="11"/>
  <c r="F12" i="11"/>
  <c r="F13" i="11"/>
  <c r="F4" i="11"/>
  <c r="C4" i="10"/>
  <c r="C5" i="10"/>
  <c r="C6" i="10"/>
  <c r="C8" i="10"/>
  <c r="C9" i="10"/>
  <c r="C10" i="10"/>
  <c r="C11" i="10"/>
  <c r="C12" i="10"/>
  <c r="C13" i="10"/>
  <c r="C14" i="10"/>
  <c r="C15" i="10"/>
  <c r="C7" i="10"/>
  <c r="F14" i="9"/>
  <c r="F4" i="9"/>
  <c r="F5" i="9"/>
  <c r="F6" i="9"/>
  <c r="F7" i="9"/>
  <c r="F8" i="9"/>
  <c r="F9" i="9"/>
  <c r="F10" i="9"/>
  <c r="F11" i="9"/>
  <c r="D26" i="8"/>
  <c r="D25" i="8"/>
  <c r="C26" i="8"/>
  <c r="C25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" i="8"/>
  <c r="D6" i="8"/>
  <c r="D3" i="8"/>
  <c r="D4" i="8"/>
  <c r="D5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G16" i="7"/>
  <c r="F16" i="7"/>
  <c r="E16" i="7"/>
  <c r="F5" i="7"/>
  <c r="F6" i="7"/>
  <c r="F7" i="7"/>
  <c r="F8" i="7"/>
  <c r="F9" i="7"/>
  <c r="F10" i="7"/>
  <c r="F11" i="7"/>
  <c r="F12" i="7"/>
  <c r="F13" i="7"/>
  <c r="F14" i="7"/>
  <c r="F15" i="7"/>
  <c r="G6" i="7"/>
  <c r="G7" i="7"/>
  <c r="G8" i="7"/>
  <c r="G9" i="7"/>
  <c r="G10" i="7"/>
  <c r="G12" i="7"/>
  <c r="G14" i="7"/>
  <c r="E5" i="7"/>
  <c r="G5" i="7" s="1"/>
  <c r="E6" i="7"/>
  <c r="E7" i="7"/>
  <c r="E8" i="7"/>
  <c r="E9" i="7"/>
  <c r="E10" i="7"/>
  <c r="E11" i="7"/>
  <c r="E12" i="7"/>
  <c r="E13" i="7"/>
  <c r="G13" i="7" s="1"/>
  <c r="E14" i="7"/>
  <c r="E15" i="7"/>
  <c r="G15" i="7" s="1"/>
  <c r="E4" i="7"/>
  <c r="G4" i="7" s="1"/>
  <c r="D16" i="7"/>
  <c r="G5" i="6"/>
  <c r="G6" i="6"/>
  <c r="G4" i="6"/>
  <c r="F5" i="6"/>
  <c r="F6" i="6"/>
  <c r="F4" i="6"/>
  <c r="E5" i="6"/>
  <c r="E6" i="6"/>
  <c r="E4" i="6"/>
  <c r="D6" i="5"/>
  <c r="D7" i="5"/>
  <c r="D8" i="5"/>
  <c r="D9" i="5"/>
  <c r="D10" i="5"/>
  <c r="D11" i="5"/>
  <c r="D12" i="5"/>
  <c r="D13" i="5"/>
  <c r="D5" i="5"/>
  <c r="C13" i="5"/>
  <c r="M6" i="4"/>
  <c r="M7" i="4"/>
  <c r="M8" i="4"/>
  <c r="M9" i="4"/>
  <c r="M10" i="4"/>
  <c r="M11" i="4"/>
  <c r="L6" i="4"/>
  <c r="L7" i="4"/>
  <c r="L8" i="4"/>
  <c r="L9" i="4"/>
  <c r="L10" i="4"/>
  <c r="L11" i="4"/>
  <c r="K6" i="4"/>
  <c r="K7" i="4"/>
  <c r="K8" i="4"/>
  <c r="K9" i="4"/>
  <c r="K10" i="4"/>
  <c r="K11" i="4"/>
  <c r="J6" i="4"/>
  <c r="J7" i="4"/>
  <c r="J8" i="4"/>
  <c r="J9" i="4"/>
  <c r="J10" i="4"/>
  <c r="J11" i="4"/>
  <c r="I6" i="4"/>
  <c r="I7" i="4"/>
  <c r="I8" i="4"/>
  <c r="I9" i="4"/>
  <c r="I10" i="4"/>
  <c r="I11" i="4"/>
  <c r="H11" i="4"/>
  <c r="H6" i="4"/>
  <c r="H7" i="4"/>
  <c r="H8" i="4"/>
  <c r="H9" i="4"/>
  <c r="H10" i="4"/>
  <c r="G6" i="4"/>
  <c r="G7" i="4"/>
  <c r="G8" i="4"/>
  <c r="G9" i="4"/>
  <c r="G10" i="4"/>
  <c r="G11" i="4"/>
  <c r="F6" i="4"/>
  <c r="F7" i="4"/>
  <c r="F8" i="4"/>
  <c r="F9" i="4"/>
  <c r="F10" i="4"/>
  <c r="F11" i="4"/>
  <c r="M5" i="4"/>
  <c r="L5" i="4"/>
  <c r="K5" i="4"/>
  <c r="J5" i="4"/>
  <c r="I5" i="4"/>
  <c r="H5" i="4"/>
  <c r="G5" i="4"/>
  <c r="F5" i="4"/>
  <c r="E6" i="4"/>
  <c r="E7" i="4"/>
  <c r="E8" i="4"/>
  <c r="E9" i="4"/>
  <c r="E10" i="4"/>
  <c r="E11" i="4"/>
  <c r="E5" i="4"/>
  <c r="D6" i="4"/>
  <c r="D7" i="4"/>
  <c r="D8" i="4"/>
  <c r="D9" i="4"/>
  <c r="D10" i="4"/>
  <c r="D11" i="4"/>
  <c r="D5" i="4"/>
  <c r="E6" i="3"/>
  <c r="E5" i="3"/>
  <c r="E4" i="3"/>
  <c r="E7" i="3" s="1"/>
  <c r="G7" i="2"/>
  <c r="G8" i="2"/>
  <c r="G9" i="2"/>
  <c r="G10" i="2"/>
  <c r="G11" i="2"/>
  <c r="G6" i="2"/>
  <c r="E7" i="1"/>
  <c r="E8" i="1"/>
  <c r="E9" i="1"/>
  <c r="E10" i="1"/>
  <c r="E11" i="1"/>
  <c r="E12" i="1"/>
  <c r="E13" i="1"/>
  <c r="E14" i="1"/>
  <c r="E15" i="1"/>
  <c r="E16" i="1"/>
  <c r="E6" i="1"/>
  <c r="F4" i="7" l="1"/>
  <c r="G11" i="7"/>
</calcChain>
</file>

<file path=xl/sharedStrings.xml><?xml version="1.0" encoding="utf-8"?>
<sst xmlns="http://schemas.openxmlformats.org/spreadsheetml/2006/main" count="741" uniqueCount="388">
  <si>
    <t>Bob the dodgy builder-Charge sheet</t>
  </si>
  <si>
    <t>Item</t>
  </si>
  <si>
    <t>Hours</t>
  </si>
  <si>
    <t>Total</t>
  </si>
  <si>
    <t>Removing old plaster</t>
  </si>
  <si>
    <t>Brew time</t>
  </si>
  <si>
    <t>Preparing walls</t>
  </si>
  <si>
    <t>Plastering walls</t>
  </si>
  <si>
    <t>Accidentally knockinf off new plaster</t>
  </si>
  <si>
    <t>Replastering bits knocked off</t>
  </si>
  <si>
    <t>Skimming</t>
  </si>
  <si>
    <t>Clear up</t>
  </si>
  <si>
    <t>Rate</t>
  </si>
  <si>
    <t>Pontypridd community centre events income</t>
  </si>
  <si>
    <t>Artist</t>
  </si>
  <si>
    <t>Adult ticket sales</t>
  </si>
  <si>
    <t>Child ticket sales</t>
  </si>
  <si>
    <t>Revenue</t>
  </si>
  <si>
    <t>Welsh male voice choir</t>
  </si>
  <si>
    <t>Metallica</t>
  </si>
  <si>
    <t>Tom Jones</t>
  </si>
  <si>
    <t>The Bootleg Beatles</t>
  </si>
  <si>
    <t>Bjorn Again</t>
  </si>
  <si>
    <t>Concert totals</t>
  </si>
  <si>
    <t>Adult ticket price</t>
  </si>
  <si>
    <t>Child ticket price</t>
  </si>
  <si>
    <t>Concession ticket sales</t>
  </si>
  <si>
    <t>Concession ticket price</t>
  </si>
  <si>
    <t>Forcast figures for next year</t>
  </si>
  <si>
    <t>Sales</t>
  </si>
  <si>
    <t>Direct cost</t>
  </si>
  <si>
    <t>Indirect cost</t>
  </si>
  <si>
    <t>Basic profits</t>
  </si>
  <si>
    <t>This year</t>
  </si>
  <si>
    <t>Next year projection</t>
  </si>
  <si>
    <t>Growth</t>
  </si>
  <si>
    <t>Wages inc</t>
  </si>
  <si>
    <t>Utilities inc</t>
  </si>
  <si>
    <t>Using range names</t>
  </si>
  <si>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</si>
  <si>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</si>
  <si>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</si>
  <si>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</si>
  <si>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</si>
  <si>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</si>
  <si>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</si>
  <si>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</si>
  <si>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</si>
  <si>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Usinf absolute references</t>
  </si>
  <si>
    <t>Holiday casting</t>
  </si>
  <si>
    <t>Euros</t>
  </si>
  <si>
    <t xml:space="preserve">In UK </t>
  </si>
  <si>
    <t>Hotel</t>
  </si>
  <si>
    <t>Taxis</t>
  </si>
  <si>
    <t>Meals out</t>
  </si>
  <si>
    <t>Day trips</t>
  </si>
  <si>
    <t>Jewellery</t>
  </si>
  <si>
    <t>Car hire</t>
  </si>
  <si>
    <t>Petrols</t>
  </si>
  <si>
    <t>Presents</t>
  </si>
  <si>
    <t>Total cost</t>
  </si>
  <si>
    <t>Exchange rate</t>
  </si>
  <si>
    <t xml:space="preserve"> Basic Business plan for the cycling muffin man- First month</t>
  </si>
  <si>
    <t>Town centre lunchtimes</t>
  </si>
  <si>
    <t>Weekend cycle trails</t>
  </si>
  <si>
    <t>Outside football matches</t>
  </si>
  <si>
    <t>costs</t>
  </si>
  <si>
    <t>Profit</t>
  </si>
  <si>
    <t>Ingredients</t>
  </si>
  <si>
    <t>Sales price</t>
  </si>
  <si>
    <t>Overhead</t>
  </si>
  <si>
    <t>figs are per muffins</t>
  </si>
  <si>
    <t>Pesko part time workers weekly pay</t>
  </si>
  <si>
    <t>Staff ID</t>
  </si>
  <si>
    <t>Surname</t>
  </si>
  <si>
    <t>Initials</t>
  </si>
  <si>
    <t>Hours worked</t>
  </si>
  <si>
    <t>Pay</t>
  </si>
  <si>
    <t>Nat ins</t>
  </si>
  <si>
    <t>Tax</t>
  </si>
  <si>
    <t>Final pay</t>
  </si>
  <si>
    <t>M/141</t>
  </si>
  <si>
    <t>m/289</t>
  </si>
  <si>
    <t>F/219</t>
  </si>
  <si>
    <t>F/112</t>
  </si>
  <si>
    <t>F/881</t>
  </si>
  <si>
    <t>M/448</t>
  </si>
  <si>
    <t>F/66</t>
  </si>
  <si>
    <t>M/557</t>
  </si>
  <si>
    <t>M/33</t>
  </si>
  <si>
    <t>M/191</t>
  </si>
  <si>
    <t>M/352</t>
  </si>
  <si>
    <t>F/336</t>
  </si>
  <si>
    <t>TOTAL</t>
  </si>
  <si>
    <t>Abbot</t>
  </si>
  <si>
    <t>Arlington</t>
  </si>
  <si>
    <t>Brown</t>
  </si>
  <si>
    <t>Davis</t>
  </si>
  <si>
    <t>Fox</t>
  </si>
  <si>
    <t>Kelsey</t>
  </si>
  <si>
    <t>Marsh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</si>
  <si>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</si>
  <si>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</si>
  <si>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</si>
  <si>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</si>
  <si>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</si>
  <si>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</si>
  <si>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</si>
  <si>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</si>
  <si>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</si>
  <si>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</si>
  <si>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</si>
  <si>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</si>
  <si>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</si>
  <si>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Hourly pay rate</t>
  </si>
  <si>
    <t>Nat ins rate</t>
  </si>
  <si>
    <t>Tax rate</t>
  </si>
  <si>
    <t>MOVIE</t>
  </si>
  <si>
    <t>SUPER-MAN3</t>
  </si>
  <si>
    <t>KING-KONG</t>
  </si>
  <si>
    <t>SUPERMAN RETURNS</t>
  </si>
  <si>
    <t>SPIDER-MAN 2</t>
  </si>
  <si>
    <t>TITANIC</t>
  </si>
  <si>
    <t>CHRONICLES OF NARNIA,THE</t>
  </si>
  <si>
    <t>WILD WILD WEST</t>
  </si>
  <si>
    <t>EVAN ALMIGHTY</t>
  </si>
  <si>
    <t>WATERWORLD</t>
  </si>
  <si>
    <t>TERNIMATOR 3: RISE OF THE MACHINES</t>
  </si>
  <si>
    <t>POLAR EXPRESS,THE</t>
  </si>
  <si>
    <t>VAN HELSING</t>
  </si>
  <si>
    <t>SHREK THE THIRD</t>
  </si>
  <si>
    <t>POSIDEN</t>
  </si>
  <si>
    <t>ALEXANDAR</t>
  </si>
  <si>
    <t>PEARL HARBOR</t>
  </si>
  <si>
    <t>HARRY POTTER AND THE GOBLET OF FIRE</t>
  </si>
  <si>
    <t>MISSION: IMPOSSIBLE III</t>
  </si>
  <si>
    <t>TROY</t>
  </si>
  <si>
    <t>BUDGET($)</t>
  </si>
  <si>
    <t>HARRY POTTER AND THE ORDER OF PHOOENIX</t>
  </si>
  <si>
    <t>WORLD GROSS($)</t>
  </si>
  <si>
    <t>PROFIT($)</t>
  </si>
  <si>
    <t>TICKETS SOLD</t>
  </si>
  <si>
    <t>AVERAGE TICKET PRICE ($)</t>
  </si>
  <si>
    <t>HIGHEST</t>
  </si>
  <si>
    <t>LOWEST</t>
  </si>
  <si>
    <t>PROFIT</t>
  </si>
  <si>
    <t>NAME</t>
  </si>
  <si>
    <t>ANIMAL</t>
  </si>
  <si>
    <t>POOHSTICKS SCORE</t>
  </si>
  <si>
    <t>MATCHES PLAYED</t>
  </si>
  <si>
    <t>AVERAGE SCORE</t>
  </si>
  <si>
    <t>CHARITY DONATION</t>
  </si>
  <si>
    <t>Eeyore</t>
  </si>
  <si>
    <t>Kanga</t>
  </si>
  <si>
    <t>Pooh Bear</t>
  </si>
  <si>
    <t>Rabbit</t>
  </si>
  <si>
    <t>Christopher Robin</t>
  </si>
  <si>
    <t>Roo</t>
  </si>
  <si>
    <t>Wol</t>
  </si>
  <si>
    <t>Piglet</t>
  </si>
  <si>
    <t>Tigger</t>
  </si>
  <si>
    <t>Mammal</t>
  </si>
  <si>
    <t>Marsupial</t>
  </si>
  <si>
    <t>Rodent</t>
  </si>
  <si>
    <t>Bird</t>
  </si>
  <si>
    <t>Overall average</t>
  </si>
  <si>
    <t>DONATION PER POINT</t>
  </si>
  <si>
    <t>PESKO CLUB CARD VOUCHER</t>
  </si>
  <si>
    <t>Date</t>
  </si>
  <si>
    <t>Amount</t>
  </si>
  <si>
    <t>Club card Vouchers Earned</t>
  </si>
  <si>
    <t>Vouchers per £1</t>
  </si>
  <si>
    <t>£5 = 1 voucher whole vouchers only</t>
  </si>
  <si>
    <t>10 RICHEST PEOPLE IN THE WORLD 2007</t>
  </si>
  <si>
    <t>Rank</t>
  </si>
  <si>
    <t>Li Ka-shing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</si>
  <si>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</si>
  <si>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</si>
  <si>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</si>
  <si>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</si>
  <si>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</si>
  <si>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</si>
  <si>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</si>
  <si>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</si>
  <si>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</si>
  <si>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David Thomson &amp; family</t>
  </si>
  <si>
    <t>Age</t>
  </si>
  <si>
    <t>Wealth ($bil)</t>
  </si>
  <si>
    <t>Wealth per year</t>
  </si>
  <si>
    <t>Average</t>
  </si>
  <si>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</si>
  <si>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</si>
  <si>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</si>
  <si>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</si>
  <si>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</si>
  <si>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</si>
  <si>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</si>
  <si>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</si>
  <si>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</si>
  <si>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</si>
  <si>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</si>
  <si>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</si>
  <si>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</si>
  <si>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</si>
  <si>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</si>
  <si>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</si>
  <si>
    <t>Building</t>
  </si>
  <si>
    <t>City</t>
  </si>
  <si>
    <t>Country</t>
  </si>
  <si>
    <t>Year</t>
  </si>
  <si>
    <t>Decade</t>
  </si>
  <si>
    <t>Building type</t>
  </si>
  <si>
    <t>Woolworth Building</t>
  </si>
  <si>
    <t>New York</t>
  </si>
  <si>
    <t>United States</t>
  </si>
  <si>
    <t>1910s</t>
  </si>
  <si>
    <t>Normal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</si>
  <si>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</si>
  <si>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</si>
  <si>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</si>
  <si>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</si>
  <si>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</si>
  <si>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</si>
  <si>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</si>
  <si>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</si>
  <si>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</si>
  <si>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</si>
  <si>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</si>
  <si>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</si>
  <si>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</si>
  <si>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</si>
  <si>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</si>
  <si>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</si>
  <si>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</si>
  <si>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</si>
  <si>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</si>
  <si>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</si>
  <si>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</si>
  <si>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</si>
  <si>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</si>
  <si>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</si>
  <si>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</si>
  <si>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</si>
  <si>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</si>
  <si>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</si>
  <si>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</si>
  <si>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</si>
  <si>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</si>
  <si>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</si>
  <si>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</si>
  <si>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</si>
  <si>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</si>
  <si>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</si>
  <si>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</si>
  <si>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</si>
  <si>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</si>
  <si>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</si>
  <si>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</si>
  <si>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</si>
  <si>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</si>
  <si>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</si>
  <si>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</si>
  <si>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</si>
  <si>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</si>
  <si>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</si>
  <si>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</si>
  <si>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</si>
  <si>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</si>
  <si>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</si>
  <si>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</si>
  <si>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</si>
  <si>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</si>
  <si>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</si>
  <si>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</si>
  <si>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</si>
  <si>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</si>
  <si>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</si>
  <si>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</si>
  <si>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</si>
  <si>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</si>
  <si>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</si>
  <si>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</si>
  <si>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</si>
  <si>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</si>
  <si>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</si>
  <si>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</si>
  <si>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</si>
  <si>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</si>
  <si>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</si>
  <si>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</si>
  <si>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</si>
  <si>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</si>
  <si>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</si>
  <si>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</si>
  <si>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</si>
  <si>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</si>
  <si>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</si>
  <si>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</si>
  <si>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</si>
  <si>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</si>
  <si>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</si>
  <si>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</si>
  <si>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</si>
  <si>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</si>
  <si>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</si>
  <si>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</si>
  <si>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</si>
  <si>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</si>
  <si>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</si>
  <si>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</si>
  <si>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</si>
  <si>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</si>
  <si>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</si>
  <si>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</si>
  <si>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</si>
  <si>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</si>
  <si>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</si>
  <si>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</si>
  <si>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</si>
  <si>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</si>
  <si>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</si>
  <si>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</si>
  <si>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</si>
  <si>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</si>
  <si>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</si>
  <si>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</si>
  <si>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</si>
  <si>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</si>
  <si>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</si>
  <si>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</si>
  <si>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</si>
  <si>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</si>
  <si>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</si>
  <si>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</si>
  <si>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</si>
  <si>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</si>
  <si>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</si>
  <si>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</si>
  <si>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</si>
  <si>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</si>
  <si>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</si>
  <si>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</si>
  <si>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</si>
  <si>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</si>
  <si>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</si>
  <si>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</si>
  <si>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</si>
  <si>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</si>
  <si>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</si>
  <si>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</si>
  <si>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</si>
  <si>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</si>
  <si>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</si>
  <si>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</si>
  <si>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</si>
  <si>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</si>
  <si>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</si>
  <si>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</si>
  <si>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</si>
  <si>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</si>
  <si>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</si>
  <si>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</si>
  <si>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</si>
  <si>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</si>
  <si>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</si>
  <si>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</si>
  <si>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</si>
  <si>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</si>
  <si>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</si>
  <si>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</si>
  <si>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</si>
  <si>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</si>
  <si>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</si>
  <si>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</si>
  <si>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</si>
  <si>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</si>
  <si>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</si>
  <si>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</si>
  <si>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</si>
  <si>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Storeys</t>
  </si>
  <si>
    <t>Metres</t>
  </si>
  <si>
    <t>Cost</t>
  </si>
  <si>
    <t>Cost per Storey</t>
  </si>
  <si>
    <t>Cost per Metre</t>
  </si>
  <si>
    <t>Totals</t>
  </si>
  <si>
    <t>Averages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</si>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</sst>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-[$£-809]* #,##0.00_-;\-[$£-809]* #,##0.00_-;_-[$£-809]* &quot;-&quot;??_-;_-@_-"/>
    <numFmt numFmtId="165" formatCode="_ [$€-2]\ * #,##0.00_ ;_ [$€-2]\ * \-#,##0.00_ ;_ [$€-2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Continuous"/>
    </xf>
    <xf numFmtId="0" fontId="0" fillId="2" borderId="0" xfId="0" applyFill="1" applyAlignment="1">
      <alignment horizontal="centerContinuous"/>
    </xf>
    <xf numFmtId="164" fontId="0" fillId="0" borderId="0" xfId="0" applyNumberFormat="1"/>
    <xf numFmtId="11" fontId="0" fillId="0" borderId="0" xfId="0" applyNumberFormat="1" applyAlignment="1">
      <alignment horizontal="left" vertical="top" wrapText="1"/>
    </xf>
    <xf numFmtId="0" fontId="5" fillId="0" borderId="0" xfId="0" applyFont="1"/>
    <xf numFmtId="10" fontId="0" fillId="0" borderId="0" xfId="0" applyNumberFormat="1"/>
    <xf numFmtId="2" fontId="0" fillId="0" borderId="0" xfId="0" applyNumberFormat="1"/>
    <xf numFmtId="43" fontId="0" fillId="0" borderId="0" xfId="1" applyFont="1"/>
    <xf numFmtId="43" fontId="0" fillId="0" borderId="0" xfId="0" applyNumberFormat="1"/>
    <xf numFmtId="9" fontId="0" fillId="0" borderId="0" xfId="0" applyNumberFormat="1"/>
    <xf numFmtId="164" fontId="0" fillId="0" borderId="0" xfId="2" applyNumberFormat="1" applyFont="1"/>
    <xf numFmtId="165" fontId="0" fillId="0" borderId="0" xfId="0" applyNumberFormat="1"/>
    <xf numFmtId="0" fontId="5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3" fontId="0" fillId="0" borderId="0" xfId="0" applyNumberFormat="1"/>
    <xf numFmtId="16" fontId="0" fillId="0" borderId="0" xfId="0" applyNumberFormat="1"/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66CC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19C64-B964-4DB9-87D0-34951F39B743}">
  <dimension ref="C3:H16"/>
  <sheetViews>
    <sheetView workbookViewId="0">
      <selection activeCell="A3" sqref="A3"/>
    </sheetView>
  </sheetViews>
  <sheetFormatPr defaultRowHeight="14.25" x14ac:dyDescent="0.45"/>
  <cols>
    <col min="3" max="3" width="30" customWidth="1"/>
  </cols>
  <sheetData>
    <row r="3" spans="3:8" x14ac:dyDescent="0.45">
      <c r="C3" s="2" t="s">
        <v>0</v>
      </c>
      <c r="D3" s="2"/>
      <c r="E3" s="2"/>
      <c r="F3" s="2"/>
      <c r="G3" s="2"/>
    </row>
    <row r="5" spans="3:8" x14ac:dyDescent="0.45">
      <c r="C5" t="s">
        <v>1</v>
      </c>
      <c r="D5" t="s">
        <v>2</v>
      </c>
      <c r="E5" t="s">
        <v>3</v>
      </c>
    </row>
    <row r="6" spans="3:8" x14ac:dyDescent="0.45">
      <c r="C6" t="s">
        <v>4</v>
      </c>
      <c r="D6">
        <v>4</v>
      </c>
      <c r="E6" s="3">
        <f t="shared" ref="E6:E16" si="0">hours*rate</f>
        <v>200</v>
      </c>
    </row>
    <row r="7" spans="3:8" x14ac:dyDescent="0.45">
      <c r="C7" t="s">
        <v>5</v>
      </c>
      <c r="D7">
        <v>0.5</v>
      </c>
      <c r="E7" s="3">
        <f t="shared" si="0"/>
        <v>25</v>
      </c>
      <c r="H7" t="s">
        <v>12</v>
      </c>
    </row>
    <row r="8" spans="3:8" x14ac:dyDescent="0.45">
      <c r="C8" t="s">
        <v>6</v>
      </c>
      <c r="D8">
        <v>3</v>
      </c>
      <c r="E8" s="3">
        <f t="shared" si="0"/>
        <v>150</v>
      </c>
      <c r="H8" s="3">
        <v>50</v>
      </c>
    </row>
    <row r="9" spans="3:8" x14ac:dyDescent="0.45">
      <c r="C9" t="s">
        <v>6</v>
      </c>
      <c r="D9">
        <v>1</v>
      </c>
      <c r="E9" s="3">
        <f t="shared" si="0"/>
        <v>50</v>
      </c>
    </row>
    <row r="10" spans="3:8" x14ac:dyDescent="0.45">
      <c r="C10" t="s">
        <v>7</v>
      </c>
      <c r="D10">
        <v>7.5</v>
      </c>
      <c r="E10" s="3">
        <f t="shared" si="0"/>
        <v>375</v>
      </c>
    </row>
    <row r="11" spans="3:8" x14ac:dyDescent="0.45">
      <c r="C11" t="s">
        <v>8</v>
      </c>
      <c r="D11">
        <v>0.5</v>
      </c>
      <c r="E11" s="3">
        <f t="shared" si="0"/>
        <v>25</v>
      </c>
    </row>
    <row r="12" spans="3:8" x14ac:dyDescent="0.45">
      <c r="C12" t="s">
        <v>9</v>
      </c>
      <c r="D12">
        <v>2</v>
      </c>
      <c r="E12" s="3">
        <f t="shared" si="0"/>
        <v>100</v>
      </c>
    </row>
    <row r="13" spans="3:8" x14ac:dyDescent="0.45">
      <c r="C13" t="s">
        <v>10</v>
      </c>
      <c r="D13">
        <v>3</v>
      </c>
      <c r="E13" s="3">
        <f t="shared" si="0"/>
        <v>150</v>
      </c>
    </row>
    <row r="14" spans="3:8" x14ac:dyDescent="0.45">
      <c r="C14" t="s">
        <v>5</v>
      </c>
      <c r="D14">
        <v>0.5</v>
      </c>
      <c r="E14" s="3">
        <f t="shared" si="0"/>
        <v>25</v>
      </c>
    </row>
    <row r="15" spans="3:8" x14ac:dyDescent="0.45">
      <c r="C15" t="s">
        <v>10</v>
      </c>
      <c r="D15">
        <v>3</v>
      </c>
      <c r="E15" s="3">
        <f t="shared" si="0"/>
        <v>150</v>
      </c>
    </row>
    <row r="16" spans="3:8" x14ac:dyDescent="0.45">
      <c r="C16" t="s">
        <v>11</v>
      </c>
      <c r="D16">
        <v>2</v>
      </c>
      <c r="E16" s="3">
        <f t="shared" si="0"/>
        <v>100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65C7B-1260-4922-869F-3023822715B0}">
  <dimension ref="C3:G17"/>
  <sheetViews>
    <sheetView tabSelected="1" workbookViewId="0">
      <selection activeCell="B6" sqref="B6"/>
    </sheetView>
  </sheetViews>
  <sheetFormatPr defaultRowHeight="14.25" x14ac:dyDescent="0.45"/>
  <cols>
    <col min="3" max="3" width="20.19921875" customWidth="1"/>
    <col min="4" max="4" width="16" customWidth="1"/>
    <col min="5" max="5" width="13.796875" customWidth="1"/>
    <col min="6" max="6" width="19.9296875" customWidth="1"/>
    <col min="7" max="7" width="9.86328125" bestFit="1" customWidth="1"/>
  </cols>
  <sheetData>
    <row r="3" spans="3:7" x14ac:dyDescent="0.45">
      <c r="C3" s="1" t="s">
        <v>13</v>
      </c>
      <c r="D3" s="1"/>
      <c r="E3" s="1"/>
      <c r="F3" s="1"/>
      <c r="G3" s="1"/>
    </row>
    <row r="5" spans="3:7" x14ac:dyDescent="0.45">
      <c r="C5" t="s">
        <v>14</v>
      </c>
      <c r="D5" s="4" t="s">
        <v>15</v>
      </c>
      <c r="E5" t="s">
        <v>16</v>
      </c>
      <c r="F5" t="s">
        <v>26</v>
      </c>
      <c r="G5" t="s">
        <v>17</v>
      </c>
    </row>
    <row r="6" spans="3:7" x14ac:dyDescent="0.45">
      <c r="C6" t="s">
        <v>18</v>
      </c>
      <c r="D6">
        <v>95</v>
      </c>
      <c r="E6">
        <v>15</v>
      </c>
      <c r="F6">
        <v>45</v>
      </c>
      <c r="G6" s="3">
        <f t="shared" ref="G6:G11" si="0">(adult_price*adult_sales)+(child_price*child_sales)+(concession_price*concession_sales)</f>
        <v>1350</v>
      </c>
    </row>
    <row r="7" spans="3:7" x14ac:dyDescent="0.45">
      <c r="C7" t="s">
        <v>19</v>
      </c>
      <c r="D7">
        <v>115</v>
      </c>
      <c r="E7">
        <v>2</v>
      </c>
      <c r="F7">
        <v>8</v>
      </c>
      <c r="G7" s="3">
        <f t="shared" si="0"/>
        <v>1416</v>
      </c>
    </row>
    <row r="8" spans="3:7" ht="12" customHeight="1" x14ac:dyDescent="0.45">
      <c r="C8" t="s">
        <v>20</v>
      </c>
      <c r="D8">
        <v>235</v>
      </c>
      <c r="E8">
        <v>55</v>
      </c>
      <c r="F8">
        <v>162</v>
      </c>
      <c r="G8" s="3">
        <f t="shared" si="0"/>
        <v>3578</v>
      </c>
    </row>
    <row r="9" spans="3:7" x14ac:dyDescent="0.45">
      <c r="C9" t="s">
        <v>21</v>
      </c>
      <c r="D9">
        <v>100</v>
      </c>
      <c r="E9">
        <v>4</v>
      </c>
      <c r="F9">
        <v>35</v>
      </c>
      <c r="G9" s="3">
        <f t="shared" si="0"/>
        <v>1348</v>
      </c>
    </row>
    <row r="10" spans="3:7" x14ac:dyDescent="0.45">
      <c r="C10" t="s">
        <v>22</v>
      </c>
      <c r="D10">
        <v>61</v>
      </c>
      <c r="E10">
        <v>2</v>
      </c>
      <c r="F10">
        <v>38</v>
      </c>
      <c r="G10" s="3">
        <f t="shared" si="0"/>
        <v>888</v>
      </c>
    </row>
    <row r="11" spans="3:7" x14ac:dyDescent="0.45">
      <c r="C11" t="s">
        <v>23</v>
      </c>
      <c r="D11">
        <v>606</v>
      </c>
      <c r="E11">
        <v>78</v>
      </c>
      <c r="F11">
        <v>288</v>
      </c>
      <c r="G11" s="3">
        <f t="shared" si="0"/>
        <v>8580</v>
      </c>
    </row>
    <row r="15" spans="3:7" x14ac:dyDescent="0.45">
      <c r="C15" t="s">
        <v>24</v>
      </c>
      <c r="D15" s="3">
        <v>12</v>
      </c>
    </row>
    <row r="16" spans="3:7" x14ac:dyDescent="0.45">
      <c r="C16" t="s">
        <v>25</v>
      </c>
      <c r="D16" s="3">
        <v>2</v>
      </c>
    </row>
    <row r="17" spans="3:4" x14ac:dyDescent="0.45">
      <c r="C17" t="s">
        <v>27</v>
      </c>
      <c r="D17" s="3">
        <v>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2490D-6052-46F7-AE8C-1F2060EF2576}">
  <dimension ref="C2:I7"/>
  <sheetViews>
    <sheetView workbookViewId="0">
      <selection activeCell="E23" sqref="E23"/>
    </sheetView>
  </sheetViews>
  <sheetFormatPr defaultRowHeight="14.25" x14ac:dyDescent="0.45"/>
  <cols>
    <col min="3" max="3" width="10.796875" customWidth="1"/>
    <col min="4" max="4" width="11.06640625" bestFit="1" customWidth="1"/>
    <col min="5" max="5" width="17.796875" customWidth="1"/>
    <col min="8" max="8" width="10.1328125" customWidth="1"/>
  </cols>
  <sheetData>
    <row r="2" spans="3:9" x14ac:dyDescent="0.45">
      <c r="C2" s="5" t="s">
        <v>28</v>
      </c>
    </row>
    <row r="3" spans="3:9" x14ac:dyDescent="0.45">
      <c r="D3" t="s">
        <v>33</v>
      </c>
      <c r="E3" t="s">
        <v>34</v>
      </c>
    </row>
    <row r="4" spans="3:9" x14ac:dyDescent="0.45">
      <c r="C4" t="s">
        <v>29</v>
      </c>
      <c r="D4" s="8">
        <v>781311</v>
      </c>
      <c r="E4" s="9">
        <f>D4*growth</f>
        <v>48441.281999999999</v>
      </c>
    </row>
    <row r="5" spans="3:9" x14ac:dyDescent="0.45">
      <c r="C5" t="s">
        <v>30</v>
      </c>
      <c r="D5" s="8">
        <v>236966</v>
      </c>
      <c r="E5" s="9">
        <f>D5*wages</f>
        <v>3080.558</v>
      </c>
      <c r="H5" t="s">
        <v>35</v>
      </c>
      <c r="I5" s="6">
        <v>6.2E-2</v>
      </c>
    </row>
    <row r="6" spans="3:9" x14ac:dyDescent="0.45">
      <c r="C6" t="s">
        <v>31</v>
      </c>
      <c r="D6" s="8">
        <v>106392</v>
      </c>
      <c r="E6" s="9">
        <f>D6*utilities</f>
        <v>3085.3679999999999</v>
      </c>
      <c r="H6" t="s">
        <v>36</v>
      </c>
      <c r="I6" s="6">
        <v>1.2999999999999999E-2</v>
      </c>
    </row>
    <row r="7" spans="3:9" x14ac:dyDescent="0.45">
      <c r="C7" t="s">
        <v>32</v>
      </c>
      <c r="D7" s="8">
        <v>437953</v>
      </c>
      <c r="E7" s="9">
        <f>E4-E5-E6</f>
        <v>42275.356</v>
      </c>
      <c r="H7" t="s">
        <v>37</v>
      </c>
      <c r="I7" s="6">
        <v>2.9000000000000001E-2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ADBDD-A6C8-4FEC-928D-9E41327CF5A7}">
  <dimension ref="B2:M24"/>
  <sheetViews>
    <sheetView topLeftCell="A7" workbookViewId="0">
      <selection activeCell="F29" sqref="F29"/>
    </sheetView>
  </sheetViews>
  <sheetFormatPr defaultRowHeight="14.25" x14ac:dyDescent="0.45"/>
  <cols>
    <col min="2" max="3" width="10.6640625" customWidth="1"/>
  </cols>
  <sheetData>
    <row r="2" spans="2:13" x14ac:dyDescent="0.45">
      <c r="B2" t="s">
        <v>38</v>
      </c>
    </row>
    <row r="3" spans="2:13" x14ac:dyDescent="0.45">
      <c r="B3" s="20" t="s">
        <v>39</v>
      </c>
      <c r="C3" s="20"/>
      <c r="D3" t="s">
        <v>40</v>
      </c>
    </row>
    <row r="4" spans="2:13" x14ac:dyDescent="0.45">
      <c r="B4" s="20"/>
      <c r="C4" s="20"/>
      <c r="D4" s="10">
        <v>0.02</v>
      </c>
      <c r="E4" s="10">
        <v>0.04</v>
      </c>
      <c r="F4" s="10">
        <v>0.06</v>
      </c>
      <c r="G4" s="10">
        <v>0.08</v>
      </c>
      <c r="H4" s="10">
        <v>0.1</v>
      </c>
      <c r="I4" s="10">
        <v>0.12</v>
      </c>
      <c r="J4" s="10">
        <v>0.14000000000000001</v>
      </c>
      <c r="K4" s="10">
        <v>0.16</v>
      </c>
      <c r="L4" s="10">
        <v>0.18</v>
      </c>
      <c r="M4" s="10">
        <v>0.2</v>
      </c>
    </row>
    <row r="5" spans="2:13" x14ac:dyDescent="0.45">
      <c r="B5" t="s">
        <v>41</v>
      </c>
      <c r="C5" s="3">
        <v>1400</v>
      </c>
      <c r="D5" s="11">
        <f t="shared" ref="D5:M11" si="0">sales*rates</f>
        <v>28</v>
      </c>
      <c r="E5" s="12">
        <f t="shared" si="0"/>
        <v>56</v>
      </c>
      <c r="F5" s="3">
        <f t="shared" si="0"/>
        <v>84</v>
      </c>
      <c r="G5" s="11">
        <f t="shared" si="0"/>
        <v>112</v>
      </c>
      <c r="H5" s="3">
        <f t="shared" si="0"/>
        <v>140</v>
      </c>
      <c r="I5" s="3">
        <f t="shared" si="0"/>
        <v>168</v>
      </c>
      <c r="J5" s="3">
        <f t="shared" si="0"/>
        <v>196.00000000000003</v>
      </c>
      <c r="K5" s="3">
        <f t="shared" si="0"/>
        <v>224</v>
      </c>
      <c r="L5" s="3">
        <f t="shared" si="0"/>
        <v>252</v>
      </c>
      <c r="M5" s="3">
        <f t="shared" si="0"/>
        <v>280</v>
      </c>
    </row>
    <row r="6" spans="2:13" x14ac:dyDescent="0.45">
      <c r="B6" t="s">
        <v>42</v>
      </c>
      <c r="C6" s="3">
        <v>1950</v>
      </c>
      <c r="D6" s="11">
        <f t="shared" si="0"/>
        <v>39</v>
      </c>
      <c r="E6" s="12">
        <f t="shared" si="0"/>
        <v>78</v>
      </c>
      <c r="F6" s="3">
        <f t="shared" si="0"/>
        <v>117</v>
      </c>
      <c r="G6" s="11">
        <f t="shared" si="0"/>
        <v>156</v>
      </c>
      <c r="H6" s="3">
        <f t="shared" si="0"/>
        <v>195</v>
      </c>
      <c r="I6" s="3">
        <f t="shared" si="0"/>
        <v>234</v>
      </c>
      <c r="J6" s="3">
        <f t="shared" si="0"/>
        <v>273</v>
      </c>
      <c r="K6" s="3">
        <f t="shared" si="0"/>
        <v>312</v>
      </c>
      <c r="L6" s="3">
        <f t="shared" si="0"/>
        <v>351</v>
      </c>
      <c r="M6" s="3">
        <f t="shared" si="0"/>
        <v>390</v>
      </c>
    </row>
    <row r="7" spans="2:13" x14ac:dyDescent="0.45">
      <c r="B7" t="s">
        <v>43</v>
      </c>
      <c r="C7" s="3">
        <v>500</v>
      </c>
      <c r="D7" s="11">
        <f t="shared" si="0"/>
        <v>10</v>
      </c>
      <c r="E7" s="12">
        <f t="shared" si="0"/>
        <v>20</v>
      </c>
      <c r="F7" s="3">
        <f t="shared" si="0"/>
        <v>30</v>
      </c>
      <c r="G7" s="11">
        <f t="shared" si="0"/>
        <v>40</v>
      </c>
      <c r="H7" s="3">
        <f t="shared" si="0"/>
        <v>50</v>
      </c>
      <c r="I7" s="3">
        <f t="shared" si="0"/>
        <v>60</v>
      </c>
      <c r="J7" s="3">
        <f t="shared" si="0"/>
        <v>70</v>
      </c>
      <c r="K7" s="3">
        <f t="shared" si="0"/>
        <v>80</v>
      </c>
      <c r="L7" s="3">
        <f t="shared" si="0"/>
        <v>90</v>
      </c>
      <c r="M7" s="3">
        <f t="shared" si="0"/>
        <v>100</v>
      </c>
    </row>
    <row r="8" spans="2:13" x14ac:dyDescent="0.45">
      <c r="B8" t="s">
        <v>44</v>
      </c>
      <c r="C8" s="3">
        <v>720</v>
      </c>
      <c r="D8" s="11">
        <f t="shared" si="0"/>
        <v>14.4</v>
      </c>
      <c r="E8" s="12">
        <f t="shared" si="0"/>
        <v>28.8</v>
      </c>
      <c r="F8" s="3">
        <f t="shared" si="0"/>
        <v>43.199999999999996</v>
      </c>
      <c r="G8" s="11">
        <f t="shared" si="0"/>
        <v>57.6</v>
      </c>
      <c r="H8" s="3">
        <f t="shared" si="0"/>
        <v>72</v>
      </c>
      <c r="I8" s="3">
        <f t="shared" si="0"/>
        <v>86.399999999999991</v>
      </c>
      <c r="J8" s="3">
        <f t="shared" si="0"/>
        <v>100.80000000000001</v>
      </c>
      <c r="K8" s="3">
        <f t="shared" si="0"/>
        <v>115.2</v>
      </c>
      <c r="L8" s="3">
        <f t="shared" si="0"/>
        <v>129.6</v>
      </c>
      <c r="M8" s="3">
        <f t="shared" si="0"/>
        <v>144</v>
      </c>
    </row>
    <row r="9" spans="2:13" x14ac:dyDescent="0.45">
      <c r="B9" t="s">
        <v>45</v>
      </c>
      <c r="C9" s="3">
        <v>50</v>
      </c>
      <c r="D9" s="11">
        <f t="shared" si="0"/>
        <v>1</v>
      </c>
      <c r="E9" s="12">
        <f t="shared" si="0"/>
        <v>2</v>
      </c>
      <c r="F9" s="3">
        <f t="shared" si="0"/>
        <v>3</v>
      </c>
      <c r="G9" s="11">
        <f t="shared" si="0"/>
        <v>4</v>
      </c>
      <c r="H9" s="3">
        <f t="shared" si="0"/>
        <v>5</v>
      </c>
      <c r="I9" s="3">
        <f t="shared" si="0"/>
        <v>6</v>
      </c>
      <c r="J9" s="3">
        <f t="shared" si="0"/>
        <v>7.0000000000000009</v>
      </c>
      <c r="K9" s="3">
        <f t="shared" si="0"/>
        <v>8</v>
      </c>
      <c r="L9" s="3">
        <f t="shared" si="0"/>
        <v>9</v>
      </c>
      <c r="M9" s="3">
        <f t="shared" si="0"/>
        <v>10</v>
      </c>
    </row>
    <row r="10" spans="2:13" x14ac:dyDescent="0.45">
      <c r="B10" t="s">
        <v>46</v>
      </c>
      <c r="C10" s="3">
        <v>1200</v>
      </c>
      <c r="D10" s="11">
        <f t="shared" si="0"/>
        <v>24</v>
      </c>
      <c r="E10" s="12">
        <f t="shared" si="0"/>
        <v>48</v>
      </c>
      <c r="F10" s="3">
        <f t="shared" si="0"/>
        <v>72</v>
      </c>
      <c r="G10" s="11">
        <f t="shared" si="0"/>
        <v>96</v>
      </c>
      <c r="H10" s="11">
        <f t="shared" si="0"/>
        <v>120</v>
      </c>
      <c r="I10" s="11">
        <f t="shared" si="0"/>
        <v>144</v>
      </c>
      <c r="J10" s="11">
        <f t="shared" si="0"/>
        <v>168.00000000000003</v>
      </c>
      <c r="K10" s="11">
        <f t="shared" si="0"/>
        <v>192</v>
      </c>
      <c r="L10" s="11">
        <f t="shared" si="0"/>
        <v>216</v>
      </c>
      <c r="M10" s="11">
        <f t="shared" si="0"/>
        <v>240</v>
      </c>
    </row>
    <row r="11" spans="2:13" x14ac:dyDescent="0.45">
      <c r="B11" t="s">
        <v>47</v>
      </c>
      <c r="C11" s="3">
        <v>880</v>
      </c>
      <c r="D11" s="11">
        <f t="shared" si="0"/>
        <v>17.600000000000001</v>
      </c>
      <c r="E11" s="12">
        <f t="shared" si="0"/>
        <v>35.200000000000003</v>
      </c>
      <c r="F11" s="3">
        <f t="shared" si="0"/>
        <v>52.8</v>
      </c>
      <c r="G11" s="11">
        <f t="shared" si="0"/>
        <v>70.400000000000006</v>
      </c>
      <c r="H11" s="11">
        <f t="shared" si="0"/>
        <v>88</v>
      </c>
      <c r="I11" s="11">
        <f t="shared" si="0"/>
        <v>105.6</v>
      </c>
      <c r="J11" s="11">
        <f t="shared" si="0"/>
        <v>123.20000000000002</v>
      </c>
      <c r="K11" s="11">
        <f t="shared" si="0"/>
        <v>140.80000000000001</v>
      </c>
      <c r="L11" s="11">
        <f t="shared" si="0"/>
        <v>158.4</v>
      </c>
      <c r="M11" s="11">
        <f t="shared" si="0"/>
        <v>176</v>
      </c>
    </row>
    <row r="15" spans="2:13" x14ac:dyDescent="0.45">
      <c r="B15" t="s">
        <v>48</v>
      </c>
    </row>
    <row r="16" spans="2:13" x14ac:dyDescent="0.45">
      <c r="B16" s="20" t="s">
        <v>39</v>
      </c>
      <c r="C16" s="20"/>
      <c r="D16" t="s">
        <v>40</v>
      </c>
    </row>
    <row r="17" spans="2:13" x14ac:dyDescent="0.45">
      <c r="B17" s="20"/>
      <c r="C17" s="20"/>
      <c r="D17" s="10">
        <v>0.02</v>
      </c>
      <c r="E17" s="10">
        <v>0.04</v>
      </c>
      <c r="F17" s="10">
        <v>0.06</v>
      </c>
      <c r="G17" s="10">
        <v>0.08</v>
      </c>
      <c r="H17" s="10">
        <v>0.1</v>
      </c>
      <c r="I17" s="10">
        <v>0.12</v>
      </c>
      <c r="J17" s="10">
        <v>0.14000000000000001</v>
      </c>
      <c r="K17" s="10">
        <v>0.16</v>
      </c>
      <c r="L17" s="10">
        <v>0.18</v>
      </c>
      <c r="M17" s="10">
        <v>0.2</v>
      </c>
    </row>
    <row r="18" spans="2:13" x14ac:dyDescent="0.45">
      <c r="B18" t="s">
        <v>41</v>
      </c>
      <c r="C18" s="3">
        <v>1400</v>
      </c>
    </row>
    <row r="19" spans="2:13" x14ac:dyDescent="0.45">
      <c r="B19" t="s">
        <v>42</v>
      </c>
      <c r="C19" s="3">
        <v>1950</v>
      </c>
    </row>
    <row r="20" spans="2:13" x14ac:dyDescent="0.45">
      <c r="B20" t="s">
        <v>43</v>
      </c>
      <c r="C20" s="3">
        <v>500</v>
      </c>
    </row>
    <row r="21" spans="2:13" x14ac:dyDescent="0.45">
      <c r="B21" t="s">
        <v>44</v>
      </c>
      <c r="C21" s="3">
        <v>720</v>
      </c>
    </row>
    <row r="22" spans="2:13" x14ac:dyDescent="0.45">
      <c r="B22" t="s">
        <v>45</v>
      </c>
      <c r="C22" s="3">
        <v>50</v>
      </c>
    </row>
    <row r="23" spans="2:13" x14ac:dyDescent="0.45">
      <c r="B23" t="s">
        <v>46</v>
      </c>
      <c r="C23" s="3">
        <v>1200</v>
      </c>
    </row>
    <row r="24" spans="2:13" x14ac:dyDescent="0.45">
      <c r="B24" t="s">
        <v>47</v>
      </c>
      <c r="C24" s="3">
        <v>880</v>
      </c>
    </row>
  </sheetData>
  <mergeCells count="2">
    <mergeCell ref="B3:C4"/>
    <mergeCell ref="B16:C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8E39-8584-45F9-90AF-2E9305D81892}">
  <dimension ref="B2:G13"/>
  <sheetViews>
    <sheetView workbookViewId="0">
      <selection activeCell="H23" sqref="H23"/>
    </sheetView>
  </sheetViews>
  <sheetFormatPr defaultRowHeight="14.25" x14ac:dyDescent="0.45"/>
  <cols>
    <col min="6" max="6" width="13" customWidth="1"/>
  </cols>
  <sheetData>
    <row r="2" spans="2:7" x14ac:dyDescent="0.45">
      <c r="B2" s="13" t="s">
        <v>49</v>
      </c>
      <c r="C2" s="13"/>
    </row>
    <row r="4" spans="2:7" x14ac:dyDescent="0.45">
      <c r="B4" t="s">
        <v>1</v>
      </c>
      <c r="C4" t="s">
        <v>50</v>
      </c>
      <c r="D4" t="s">
        <v>51</v>
      </c>
    </row>
    <row r="5" spans="2:7" x14ac:dyDescent="0.45">
      <c r="B5" t="s">
        <v>52</v>
      </c>
      <c r="C5" s="7">
        <v>875</v>
      </c>
      <c r="D5">
        <f>'Exercise-13'!C5*exchange_rate</f>
        <v>647.5</v>
      </c>
    </row>
    <row r="6" spans="2:7" x14ac:dyDescent="0.45">
      <c r="B6" t="s">
        <v>53</v>
      </c>
      <c r="C6" s="7">
        <v>98</v>
      </c>
      <c r="D6">
        <f>'Exercise-13'!C6*exchange_rate</f>
        <v>72.52</v>
      </c>
      <c r="F6" t="s">
        <v>61</v>
      </c>
      <c r="G6">
        <v>0.74</v>
      </c>
    </row>
    <row r="7" spans="2:7" x14ac:dyDescent="0.45">
      <c r="B7" t="s">
        <v>54</v>
      </c>
      <c r="C7" s="7">
        <v>450</v>
      </c>
      <c r="D7">
        <f>'Exercise-13'!C7*exchange_rate</f>
        <v>333</v>
      </c>
    </row>
    <row r="8" spans="2:7" x14ac:dyDescent="0.45">
      <c r="B8" t="s">
        <v>55</v>
      </c>
      <c r="C8" s="7">
        <v>275</v>
      </c>
      <c r="D8">
        <f>'Exercise-13'!C8*exchange_rate</f>
        <v>203.5</v>
      </c>
    </row>
    <row r="9" spans="2:7" x14ac:dyDescent="0.45">
      <c r="B9" t="s">
        <v>56</v>
      </c>
      <c r="C9" s="7">
        <v>32</v>
      </c>
      <c r="D9">
        <f>'Exercise-13'!C9*exchange_rate</f>
        <v>23.68</v>
      </c>
    </row>
    <row r="10" spans="2:7" x14ac:dyDescent="0.45">
      <c r="B10" t="s">
        <v>57</v>
      </c>
      <c r="C10" s="7">
        <v>492</v>
      </c>
      <c r="D10">
        <f>'Exercise-13'!C10*exchange_rate</f>
        <v>364.08</v>
      </c>
    </row>
    <row r="11" spans="2:7" x14ac:dyDescent="0.45">
      <c r="B11" t="s">
        <v>58</v>
      </c>
      <c r="C11" s="7">
        <v>67</v>
      </c>
      <c r="D11">
        <f>'Exercise-13'!C11*exchange_rate</f>
        <v>49.58</v>
      </c>
    </row>
    <row r="12" spans="2:7" x14ac:dyDescent="0.45">
      <c r="B12" t="s">
        <v>59</v>
      </c>
      <c r="C12" s="7">
        <v>85</v>
      </c>
      <c r="D12">
        <f>'Exercise-13'!C12*exchange_rate</f>
        <v>62.9</v>
      </c>
    </row>
    <row r="13" spans="2:7" x14ac:dyDescent="0.45">
      <c r="B13" s="14" t="s">
        <v>60</v>
      </c>
      <c r="C13" s="7">
        <f>SUM(C5:C12)</f>
        <v>2374</v>
      </c>
      <c r="D13">
        <f>'Exercise-13'!C13*exchange_rate</f>
        <v>1756.76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46983-9251-40DC-90C7-23EEC27C0B7B}">
  <dimension ref="A1:G11"/>
  <sheetViews>
    <sheetView workbookViewId="0">
      <selection activeCell="G6" sqref="G6"/>
    </sheetView>
  </sheetViews>
  <sheetFormatPr defaultRowHeight="14.25" x14ac:dyDescent="0.45"/>
  <cols>
    <col min="2" max="2" width="10.06640625" customWidth="1"/>
  </cols>
  <sheetData>
    <row r="1" spans="1:7" x14ac:dyDescent="0.45">
      <c r="A1" s="13" t="s">
        <v>62</v>
      </c>
      <c r="B1" s="1"/>
      <c r="C1" s="1"/>
      <c r="D1" s="1"/>
      <c r="E1" s="1"/>
      <c r="F1" s="1"/>
    </row>
    <row r="3" spans="1:7" x14ac:dyDescent="0.45">
      <c r="D3" t="s">
        <v>29</v>
      </c>
      <c r="E3" t="s">
        <v>17</v>
      </c>
      <c r="F3" t="s">
        <v>66</v>
      </c>
      <c r="G3" t="s">
        <v>67</v>
      </c>
    </row>
    <row r="4" spans="1:7" x14ac:dyDescent="0.45">
      <c r="A4" s="1" t="s">
        <v>63</v>
      </c>
      <c r="B4" s="1"/>
      <c r="C4" s="1"/>
      <c r="D4">
        <v>300</v>
      </c>
      <c r="E4">
        <f>D4*salesprice</f>
        <v>525</v>
      </c>
      <c r="F4">
        <f>(ingredients*D4)+(overhead*D4)</f>
        <v>240</v>
      </c>
      <c r="G4">
        <f>E4-F4</f>
        <v>285</v>
      </c>
    </row>
    <row r="5" spans="1:7" x14ac:dyDescent="0.45">
      <c r="A5" s="1" t="s">
        <v>64</v>
      </c>
      <c r="B5" s="1"/>
      <c r="C5" s="1"/>
      <c r="D5">
        <v>200</v>
      </c>
      <c r="E5">
        <f>D5*salesprice</f>
        <v>350</v>
      </c>
      <c r="F5">
        <f>(ingredients*D5)+(overhead*D5)</f>
        <v>160</v>
      </c>
      <c r="G5">
        <f t="shared" ref="G5:G6" si="0">E5-F5</f>
        <v>190</v>
      </c>
    </row>
    <row r="6" spans="1:7" x14ac:dyDescent="0.45">
      <c r="A6" s="1" t="s">
        <v>65</v>
      </c>
      <c r="B6" s="1"/>
      <c r="C6" s="1"/>
      <c r="D6">
        <v>450</v>
      </c>
      <c r="E6">
        <f>D6*salesprice</f>
        <v>787.5</v>
      </c>
      <c r="F6">
        <f>(ingredients*D6)+(overhead*D6)</f>
        <v>360</v>
      </c>
      <c r="G6">
        <f t="shared" si="0"/>
        <v>427.5</v>
      </c>
    </row>
    <row r="8" spans="1:7" x14ac:dyDescent="0.45">
      <c r="B8" t="s">
        <v>68</v>
      </c>
      <c r="C8">
        <v>0.32</v>
      </c>
    </row>
    <row r="9" spans="1:7" x14ac:dyDescent="0.45">
      <c r="B9" t="s">
        <v>69</v>
      </c>
      <c r="C9">
        <v>1.75</v>
      </c>
    </row>
    <row r="10" spans="1:7" x14ac:dyDescent="0.45">
      <c r="B10" t="s">
        <v>70</v>
      </c>
      <c r="C10">
        <v>0.48</v>
      </c>
    </row>
    <row r="11" spans="1:7" x14ac:dyDescent="0.45">
      <c r="B11" s="15" t="s">
        <v>71</v>
      </c>
      <c r="C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C8A12-CE5E-4589-A714-DCCF87AF5F6E}">
  <dimension ref="A1:I26"/>
  <sheetViews>
    <sheetView workbookViewId="0">
      <selection activeCell="D3" sqref="D3"/>
    </sheetView>
  </sheetViews>
  <sheetFormatPr defaultRowHeight="14.25" x14ac:dyDescent="0.45"/>
  <cols>
    <col min="1" max="1" width="38.265625" customWidth="1"/>
    <col min="2" max="2" width="14.59765625" bestFit="1" customWidth="1"/>
    <col min="3" max="3" width="14.6640625" customWidth="1"/>
    <col min="4" max="4" width="16.06640625" bestFit="1" customWidth="1"/>
    <col min="5" max="5" width="12.796875" customWidth="1"/>
  </cols>
  <sheetData>
    <row r="1" spans="1:9" x14ac:dyDescent="0.45">
      <c r="A1" t="s">
        <v>117</v>
      </c>
      <c r="B1" t="s">
        <v>137</v>
      </c>
      <c r="C1" t="s">
        <v>139</v>
      </c>
      <c r="D1" t="s">
        <v>140</v>
      </c>
      <c r="E1" t="s">
        <v>141</v>
      </c>
    </row>
    <row r="2" spans="1:9" x14ac:dyDescent="0.45">
      <c r="A2" t="s">
        <v>118</v>
      </c>
      <c r="B2" s="8">
        <v>258000000</v>
      </c>
      <c r="C2" s="17">
        <v>887436184</v>
      </c>
      <c r="D2" s="9">
        <f>C2-B2</f>
        <v>629436184</v>
      </c>
      <c r="E2">
        <f t="shared" ref="E2:E21" si="0">C2/ticket_price</f>
        <v>177487236.80000001</v>
      </c>
    </row>
    <row r="3" spans="1:9" x14ac:dyDescent="0.45">
      <c r="A3" t="s">
        <v>119</v>
      </c>
      <c r="B3" s="8">
        <v>207000000</v>
      </c>
      <c r="C3" s="17">
        <v>553080025</v>
      </c>
      <c r="D3" s="9">
        <f t="shared" ref="D3:D21" si="1">C3-B3</f>
        <v>346080025</v>
      </c>
      <c r="E3">
        <f t="shared" si="0"/>
        <v>110616005</v>
      </c>
      <c r="G3" s="1" t="s">
        <v>142</v>
      </c>
      <c r="H3" s="1"/>
      <c r="I3" s="1"/>
    </row>
    <row r="4" spans="1:9" x14ac:dyDescent="0.45">
      <c r="A4" t="s">
        <v>120</v>
      </c>
      <c r="B4" s="8">
        <v>204000000</v>
      </c>
      <c r="C4" s="17">
        <v>391081192</v>
      </c>
      <c r="D4" s="9">
        <f t="shared" si="1"/>
        <v>187081192</v>
      </c>
      <c r="E4">
        <f t="shared" si="0"/>
        <v>78216238.400000006</v>
      </c>
      <c r="G4" s="1">
        <v>5</v>
      </c>
      <c r="H4" s="1"/>
      <c r="I4" s="1"/>
    </row>
    <row r="5" spans="1:9" x14ac:dyDescent="0.45">
      <c r="A5" t="s">
        <v>121</v>
      </c>
      <c r="B5" s="8">
        <v>200000000</v>
      </c>
      <c r="C5" s="17">
        <v>784024485</v>
      </c>
      <c r="D5" s="9">
        <f t="shared" si="1"/>
        <v>584024485</v>
      </c>
      <c r="E5">
        <f t="shared" si="0"/>
        <v>156804897</v>
      </c>
    </row>
    <row r="6" spans="1:9" x14ac:dyDescent="0.45">
      <c r="A6" t="s">
        <v>122</v>
      </c>
      <c r="B6" s="8">
        <v>200000000</v>
      </c>
      <c r="C6" s="17">
        <v>1835400000</v>
      </c>
      <c r="D6" s="9">
        <f>C6-B6</f>
        <v>1635400000</v>
      </c>
      <c r="E6">
        <f t="shared" si="0"/>
        <v>367080000</v>
      </c>
    </row>
    <row r="7" spans="1:9" x14ac:dyDescent="0.45">
      <c r="A7" t="s">
        <v>123</v>
      </c>
      <c r="B7" s="8">
        <v>180000000</v>
      </c>
      <c r="C7" s="17">
        <v>748806957</v>
      </c>
      <c r="D7" s="9">
        <f t="shared" si="1"/>
        <v>568806957</v>
      </c>
      <c r="E7">
        <f t="shared" si="0"/>
        <v>149761391.40000001</v>
      </c>
    </row>
    <row r="8" spans="1:9" x14ac:dyDescent="0.45">
      <c r="A8" t="s">
        <v>124</v>
      </c>
      <c r="B8" s="8">
        <v>175000000</v>
      </c>
      <c r="C8" s="17">
        <v>217700000</v>
      </c>
      <c r="D8" s="9">
        <f t="shared" si="1"/>
        <v>42700000</v>
      </c>
      <c r="E8">
        <f t="shared" si="0"/>
        <v>43540000</v>
      </c>
    </row>
    <row r="9" spans="1:9" x14ac:dyDescent="0.45">
      <c r="A9" t="s">
        <v>125</v>
      </c>
      <c r="B9" s="8">
        <v>175000000</v>
      </c>
      <c r="C9" s="17">
        <v>120698890</v>
      </c>
      <c r="D9" s="9">
        <f t="shared" si="1"/>
        <v>-54301110</v>
      </c>
      <c r="E9">
        <f t="shared" si="0"/>
        <v>24139778</v>
      </c>
    </row>
    <row r="10" spans="1:9" x14ac:dyDescent="0.45">
      <c r="A10" t="s">
        <v>126</v>
      </c>
      <c r="B10" s="8">
        <v>175000000</v>
      </c>
      <c r="C10" s="17">
        <v>264246220</v>
      </c>
      <c r="D10" s="9">
        <f t="shared" si="1"/>
        <v>89246220</v>
      </c>
      <c r="E10">
        <f t="shared" si="0"/>
        <v>52849244</v>
      </c>
    </row>
    <row r="11" spans="1:9" x14ac:dyDescent="0.45">
      <c r="A11" t="s">
        <v>127</v>
      </c>
      <c r="B11" s="8">
        <v>170000000</v>
      </c>
      <c r="C11" s="17">
        <v>433058296</v>
      </c>
      <c r="D11" s="9">
        <f t="shared" si="1"/>
        <v>263058296</v>
      </c>
      <c r="E11">
        <f t="shared" si="0"/>
        <v>86611659.200000003</v>
      </c>
    </row>
    <row r="12" spans="1:9" x14ac:dyDescent="0.45">
      <c r="A12" t="s">
        <v>128</v>
      </c>
      <c r="B12" s="8">
        <v>170000000</v>
      </c>
      <c r="C12" s="17">
        <v>296596043</v>
      </c>
      <c r="D12" s="9">
        <f t="shared" si="1"/>
        <v>126596043</v>
      </c>
      <c r="E12">
        <f t="shared" si="0"/>
        <v>59319208.600000001</v>
      </c>
    </row>
    <row r="13" spans="1:9" x14ac:dyDescent="0.45">
      <c r="A13" t="s">
        <v>129</v>
      </c>
      <c r="B13" s="8">
        <v>170000000</v>
      </c>
      <c r="C13" s="17">
        <v>300150546</v>
      </c>
      <c r="D13" s="9">
        <f t="shared" si="1"/>
        <v>130150546</v>
      </c>
      <c r="E13">
        <f t="shared" si="0"/>
        <v>60030109.200000003</v>
      </c>
    </row>
    <row r="14" spans="1:9" x14ac:dyDescent="0.45">
      <c r="A14" t="s">
        <v>130</v>
      </c>
      <c r="B14" s="8">
        <v>160000000</v>
      </c>
      <c r="C14" s="17">
        <v>733012359</v>
      </c>
      <c r="D14" s="9">
        <f t="shared" si="1"/>
        <v>573012359</v>
      </c>
      <c r="E14">
        <f t="shared" si="0"/>
        <v>146602471.80000001</v>
      </c>
    </row>
    <row r="15" spans="1:9" x14ac:dyDescent="0.45">
      <c r="A15" t="s">
        <v>131</v>
      </c>
      <c r="B15" s="8">
        <v>160000000</v>
      </c>
      <c r="C15" s="17">
        <v>181674817</v>
      </c>
      <c r="D15" s="9">
        <f t="shared" si="1"/>
        <v>21674817</v>
      </c>
      <c r="E15">
        <f t="shared" si="0"/>
        <v>36334963.399999999</v>
      </c>
    </row>
    <row r="16" spans="1:9" x14ac:dyDescent="0.45">
      <c r="A16" t="s">
        <v>132</v>
      </c>
      <c r="B16" s="8">
        <v>155000000</v>
      </c>
      <c r="C16" s="17">
        <v>167297191</v>
      </c>
      <c r="D16" s="9">
        <f t="shared" si="1"/>
        <v>12297191</v>
      </c>
      <c r="E16">
        <f t="shared" si="0"/>
        <v>33459438.199999999</v>
      </c>
    </row>
    <row r="17" spans="1:5" x14ac:dyDescent="0.45">
      <c r="A17" t="s">
        <v>133</v>
      </c>
      <c r="B17" s="8">
        <v>151500000</v>
      </c>
      <c r="C17" s="17">
        <v>450500000</v>
      </c>
      <c r="D17" s="9">
        <f t="shared" si="1"/>
        <v>299000000</v>
      </c>
      <c r="E17">
        <f t="shared" si="0"/>
        <v>90100000</v>
      </c>
    </row>
    <row r="18" spans="1:5" x14ac:dyDescent="0.45">
      <c r="A18" t="s">
        <v>134</v>
      </c>
      <c r="B18" s="8">
        <v>150000000</v>
      </c>
      <c r="C18" s="17">
        <v>892213036</v>
      </c>
      <c r="D18" s="9">
        <f t="shared" si="1"/>
        <v>742213036</v>
      </c>
      <c r="E18">
        <f t="shared" si="0"/>
        <v>178442607.19999999</v>
      </c>
    </row>
    <row r="19" spans="1:5" x14ac:dyDescent="0.45">
      <c r="A19" t="s">
        <v>138</v>
      </c>
      <c r="B19" s="8">
        <v>150000000</v>
      </c>
      <c r="C19" s="17">
        <v>822828538</v>
      </c>
      <c r="D19" s="9">
        <f t="shared" si="1"/>
        <v>672828538</v>
      </c>
      <c r="E19">
        <f t="shared" si="0"/>
        <v>164565707.59999999</v>
      </c>
    </row>
    <row r="20" spans="1:5" x14ac:dyDescent="0.45">
      <c r="A20" t="s">
        <v>135</v>
      </c>
      <c r="B20" s="8">
        <v>150000000</v>
      </c>
      <c r="C20" s="17">
        <v>397501348</v>
      </c>
      <c r="D20" s="9">
        <f t="shared" si="1"/>
        <v>247501348</v>
      </c>
      <c r="E20">
        <f t="shared" si="0"/>
        <v>79500269.599999994</v>
      </c>
    </row>
    <row r="21" spans="1:5" x14ac:dyDescent="0.45">
      <c r="A21" t="s">
        <v>136</v>
      </c>
      <c r="B21" s="8">
        <v>150000000</v>
      </c>
      <c r="C21" s="17">
        <v>497298577</v>
      </c>
      <c r="D21" s="9">
        <f t="shared" si="1"/>
        <v>347298577</v>
      </c>
      <c r="E21">
        <f t="shared" si="0"/>
        <v>99459715.400000006</v>
      </c>
    </row>
    <row r="24" spans="1:5" x14ac:dyDescent="0.45">
      <c r="C24" t="s">
        <v>145</v>
      </c>
      <c r="D24" t="s">
        <v>141</v>
      </c>
    </row>
    <row r="25" spans="1:5" x14ac:dyDescent="0.45">
      <c r="B25" t="s">
        <v>143</v>
      </c>
      <c r="C25">
        <f>MAX(PROFIT)</f>
        <v>1635400000</v>
      </c>
      <c r="D25">
        <f>MAX(TICKET_SOLD)</f>
        <v>367080000</v>
      </c>
    </row>
    <row r="26" spans="1:5" x14ac:dyDescent="0.45">
      <c r="B26" t="s">
        <v>144</v>
      </c>
      <c r="C26">
        <f>MIN(PROFIT)</f>
        <v>-54301110</v>
      </c>
      <c r="D26">
        <f>MIN(TICKET_SOLD)</f>
        <v>24139778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EFD13-DC7F-4E1E-9780-7C4E6EDBF6B2}">
  <dimension ref="A1:H21"/>
  <sheetViews>
    <sheetView workbookViewId="0">
      <selection activeCell="B23" sqref="B23"/>
    </sheetView>
  </sheetViews>
  <sheetFormatPr defaultRowHeight="14.25" x14ac:dyDescent="0.45"/>
  <cols>
    <col min="4" max="4" width="11.796875" customWidth="1"/>
    <col min="6" max="6" width="9.19921875" bestFit="1" customWidth="1"/>
  </cols>
  <sheetData>
    <row r="1" spans="1:8" x14ac:dyDescent="0.45">
      <c r="A1" s="13" t="s">
        <v>72</v>
      </c>
      <c r="B1" s="1"/>
      <c r="C1" s="1"/>
      <c r="D1" s="1"/>
      <c r="E1" s="1"/>
    </row>
    <row r="3" spans="1:8" x14ac:dyDescent="0.45">
      <c r="A3" s="16" t="s">
        <v>73</v>
      </c>
      <c r="B3" t="s">
        <v>74</v>
      </c>
      <c r="C3" t="s">
        <v>75</v>
      </c>
      <c r="D3" t="s">
        <v>76</v>
      </c>
      <c r="E3" t="s">
        <v>77</v>
      </c>
      <c r="F3" t="s">
        <v>78</v>
      </c>
      <c r="G3" t="s">
        <v>79</v>
      </c>
      <c r="H3" t="s">
        <v>80</v>
      </c>
    </row>
    <row r="4" spans="1:8" x14ac:dyDescent="0.45">
      <c r="A4" t="s">
        <v>81</v>
      </c>
      <c r="B4" t="s">
        <v>94</v>
      </c>
      <c r="C4" t="s">
        <v>104</v>
      </c>
      <c r="D4">
        <v>16</v>
      </c>
      <c r="E4">
        <f t="shared" ref="E4:E15" si="0">D4*hourlypay</f>
        <v>159.84</v>
      </c>
      <c r="F4" s="7">
        <f t="shared" ref="F4:F15" si="1">E4*ins</f>
        <v>11.188800000000001</v>
      </c>
      <c r="G4">
        <f t="shared" ref="G4:G15" si="2">E4*tax</f>
        <v>30.369600000000002</v>
      </c>
      <c r="H4" s="7">
        <v>0</v>
      </c>
    </row>
    <row r="5" spans="1:8" x14ac:dyDescent="0.45">
      <c r="A5" t="s">
        <v>82</v>
      </c>
      <c r="B5" t="s">
        <v>95</v>
      </c>
      <c r="C5" t="s">
        <v>105</v>
      </c>
      <c r="D5">
        <v>18</v>
      </c>
      <c r="E5">
        <f t="shared" si="0"/>
        <v>179.82</v>
      </c>
      <c r="F5" s="7">
        <f t="shared" si="1"/>
        <v>12.587400000000001</v>
      </c>
      <c r="G5">
        <f t="shared" si="2"/>
        <v>34.165799999999997</v>
      </c>
      <c r="H5" s="7">
        <v>0</v>
      </c>
    </row>
    <row r="6" spans="1:8" x14ac:dyDescent="0.45">
      <c r="A6" t="s">
        <v>84</v>
      </c>
      <c r="B6" t="s">
        <v>96</v>
      </c>
      <c r="C6" t="s">
        <v>105</v>
      </c>
      <c r="D6">
        <v>22</v>
      </c>
      <c r="E6">
        <f t="shared" si="0"/>
        <v>219.78</v>
      </c>
      <c r="F6" s="7">
        <f t="shared" si="1"/>
        <v>15.384600000000001</v>
      </c>
      <c r="G6">
        <f t="shared" si="2"/>
        <v>41.758200000000002</v>
      </c>
      <c r="H6" s="7">
        <v>0</v>
      </c>
    </row>
    <row r="7" spans="1:8" x14ac:dyDescent="0.45">
      <c r="A7" t="s">
        <v>83</v>
      </c>
      <c r="B7" t="s">
        <v>97</v>
      </c>
      <c r="C7" t="s">
        <v>106</v>
      </c>
      <c r="D7">
        <v>19</v>
      </c>
      <c r="E7">
        <f t="shared" si="0"/>
        <v>189.81</v>
      </c>
      <c r="F7" s="7">
        <f t="shared" si="1"/>
        <v>13.286700000000002</v>
      </c>
      <c r="G7">
        <f t="shared" si="2"/>
        <v>36.063900000000004</v>
      </c>
      <c r="H7" s="7">
        <v>0</v>
      </c>
    </row>
    <row r="8" spans="1:8" x14ac:dyDescent="0.45">
      <c r="A8" t="s">
        <v>85</v>
      </c>
      <c r="B8" t="s">
        <v>97</v>
      </c>
      <c r="C8" t="s">
        <v>107</v>
      </c>
      <c r="D8">
        <v>18</v>
      </c>
      <c r="E8">
        <f t="shared" si="0"/>
        <v>179.82</v>
      </c>
      <c r="F8" s="7">
        <f t="shared" si="1"/>
        <v>12.587400000000001</v>
      </c>
      <c r="G8">
        <f t="shared" si="2"/>
        <v>34.165799999999997</v>
      </c>
      <c r="H8" s="7">
        <v>0</v>
      </c>
    </row>
    <row r="9" spans="1:8" x14ac:dyDescent="0.45">
      <c r="A9" t="s">
        <v>86</v>
      </c>
      <c r="B9" t="s">
        <v>97</v>
      </c>
      <c r="C9" t="s">
        <v>108</v>
      </c>
      <c r="D9">
        <v>18</v>
      </c>
      <c r="E9">
        <f t="shared" si="0"/>
        <v>179.82</v>
      </c>
      <c r="F9" s="7">
        <f t="shared" si="1"/>
        <v>12.587400000000001</v>
      </c>
      <c r="G9">
        <f t="shared" si="2"/>
        <v>34.165799999999997</v>
      </c>
      <c r="H9" s="7">
        <v>0</v>
      </c>
    </row>
    <row r="10" spans="1:8" x14ac:dyDescent="0.45">
      <c r="A10" t="s">
        <v>87</v>
      </c>
      <c r="B10" t="s">
        <v>98</v>
      </c>
      <c r="C10" t="s">
        <v>109</v>
      </c>
      <c r="D10">
        <v>12</v>
      </c>
      <c r="E10">
        <f t="shared" si="0"/>
        <v>119.88</v>
      </c>
      <c r="F10" s="7">
        <f t="shared" si="1"/>
        <v>8.3916000000000004</v>
      </c>
      <c r="G10">
        <f t="shared" si="2"/>
        <v>22.777200000000001</v>
      </c>
      <c r="H10" s="7">
        <v>0</v>
      </c>
    </row>
    <row r="11" spans="1:8" x14ac:dyDescent="0.45">
      <c r="A11" t="s">
        <v>88</v>
      </c>
      <c r="B11" t="s">
        <v>99</v>
      </c>
      <c r="C11" t="s">
        <v>110</v>
      </c>
      <c r="D11">
        <v>16</v>
      </c>
      <c r="E11">
        <f t="shared" si="0"/>
        <v>159.84</v>
      </c>
      <c r="F11" s="7">
        <f t="shared" si="1"/>
        <v>11.188800000000001</v>
      </c>
      <c r="G11">
        <f t="shared" si="2"/>
        <v>30.369600000000002</v>
      </c>
      <c r="H11" s="7">
        <v>0</v>
      </c>
    </row>
    <row r="12" spans="1:8" x14ac:dyDescent="0.45">
      <c r="A12" t="s">
        <v>89</v>
      </c>
      <c r="B12" t="s">
        <v>100</v>
      </c>
      <c r="C12" t="s">
        <v>111</v>
      </c>
      <c r="D12">
        <v>16</v>
      </c>
      <c r="E12">
        <f t="shared" si="0"/>
        <v>159.84</v>
      </c>
      <c r="F12" s="7">
        <f t="shared" si="1"/>
        <v>11.188800000000001</v>
      </c>
      <c r="G12">
        <f t="shared" si="2"/>
        <v>30.369600000000002</v>
      </c>
      <c r="H12" s="7">
        <v>0</v>
      </c>
    </row>
    <row r="13" spans="1:8" x14ac:dyDescent="0.45">
      <c r="A13" t="s">
        <v>90</v>
      </c>
      <c r="B13" t="s">
        <v>101</v>
      </c>
      <c r="C13" t="s">
        <v>111</v>
      </c>
      <c r="D13">
        <v>18</v>
      </c>
      <c r="E13">
        <f t="shared" si="0"/>
        <v>179.82</v>
      </c>
      <c r="F13" s="7">
        <f t="shared" si="1"/>
        <v>12.587400000000001</v>
      </c>
      <c r="G13">
        <f t="shared" si="2"/>
        <v>34.165799999999997</v>
      </c>
      <c r="H13" s="7">
        <v>0</v>
      </c>
    </row>
    <row r="14" spans="1:8" x14ac:dyDescent="0.45">
      <c r="A14" t="s">
        <v>91</v>
      </c>
      <c r="B14" t="s">
        <v>102</v>
      </c>
      <c r="C14" t="s">
        <v>112</v>
      </c>
      <c r="D14">
        <v>22</v>
      </c>
      <c r="E14">
        <f t="shared" si="0"/>
        <v>219.78</v>
      </c>
      <c r="F14" s="7">
        <f t="shared" si="1"/>
        <v>15.384600000000001</v>
      </c>
      <c r="G14">
        <f t="shared" si="2"/>
        <v>41.758200000000002</v>
      </c>
      <c r="H14" s="7">
        <v>0</v>
      </c>
    </row>
    <row r="15" spans="1:8" x14ac:dyDescent="0.45">
      <c r="A15" t="s">
        <v>92</v>
      </c>
      <c r="B15" t="s">
        <v>103</v>
      </c>
      <c r="C15" t="s">
        <v>113</v>
      </c>
      <c r="D15">
        <v>12</v>
      </c>
      <c r="E15">
        <f t="shared" si="0"/>
        <v>119.88</v>
      </c>
      <c r="F15" s="7">
        <f t="shared" si="1"/>
        <v>8.3916000000000004</v>
      </c>
      <c r="G15">
        <f t="shared" si="2"/>
        <v>22.777200000000001</v>
      </c>
      <c r="H15" s="7">
        <v>0</v>
      </c>
    </row>
    <row r="16" spans="1:8" x14ac:dyDescent="0.45">
      <c r="A16" t="s">
        <v>93</v>
      </c>
      <c r="D16">
        <f>SUM(D4:D15)</f>
        <v>207</v>
      </c>
      <c r="E16">
        <f>SUM(E4:E15)</f>
        <v>2067.9299999999998</v>
      </c>
      <c r="F16" s="7">
        <f>SUM((F4:F15))</f>
        <v>144.75510000000003</v>
      </c>
      <c r="G16">
        <f>SUM(G4:G15)</f>
        <v>392.90669999999994</v>
      </c>
    </row>
    <row r="19" spans="1:3" x14ac:dyDescent="0.45">
      <c r="A19" s="1" t="s">
        <v>114</v>
      </c>
      <c r="B19" s="1"/>
      <c r="C19" s="3">
        <v>9.99</v>
      </c>
    </row>
    <row r="20" spans="1:3" x14ac:dyDescent="0.45">
      <c r="A20" s="1" t="s">
        <v>115</v>
      </c>
      <c r="B20" s="1"/>
      <c r="C20" s="6">
        <v>7.0000000000000007E-2</v>
      </c>
    </row>
    <row r="21" spans="1:3" x14ac:dyDescent="0.45">
      <c r="A21" s="1" t="s">
        <v>116</v>
      </c>
      <c r="B21" s="1"/>
      <c r="C21" s="6">
        <v>0.19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0F05C-0960-4B89-B724-3CB11583E2F9}">
  <dimension ref="B2:K14"/>
  <sheetViews>
    <sheetView workbookViewId="0">
      <selection activeCell="F3" sqref="F3"/>
    </sheetView>
  </sheetViews>
  <sheetFormatPr defaultRowHeight="14.25" x14ac:dyDescent="0.45"/>
  <cols>
    <col min="2" max="2" width="14.9296875" customWidth="1"/>
    <col min="3" max="3" width="9.3984375" customWidth="1"/>
    <col min="4" max="4" width="17" customWidth="1"/>
    <col min="5" max="5" width="15.33203125" customWidth="1"/>
    <col min="6" max="6" width="14.73046875" customWidth="1"/>
    <col min="7" max="7" width="16.73046875" customWidth="1"/>
  </cols>
  <sheetData>
    <row r="2" spans="2:11" x14ac:dyDescent="0.45">
      <c r="B2" t="s">
        <v>146</v>
      </c>
      <c r="C2" t="s">
        <v>147</v>
      </c>
      <c r="D2" t="s">
        <v>148</v>
      </c>
      <c r="E2" t="s">
        <v>149</v>
      </c>
      <c r="F2" t="s">
        <v>150</v>
      </c>
      <c r="G2" t="s">
        <v>151</v>
      </c>
    </row>
    <row r="3" spans="2:11" x14ac:dyDescent="0.45">
      <c r="B3" t="s">
        <v>152</v>
      </c>
      <c r="C3" t="s">
        <v>161</v>
      </c>
      <c r="D3">
        <v>14</v>
      </c>
      <c r="E3">
        <v>3</v>
      </c>
      <c r="F3">
        <f>D3/E3</f>
        <v>4.666666666666667</v>
      </c>
      <c r="G3">
        <f t="shared" ref="G3:G11" si="0">D3*DONATION</f>
        <v>70</v>
      </c>
    </row>
    <row r="4" spans="2:11" x14ac:dyDescent="0.45">
      <c r="B4" t="s">
        <v>153</v>
      </c>
      <c r="C4" t="s">
        <v>162</v>
      </c>
      <c r="D4">
        <v>13</v>
      </c>
      <c r="E4">
        <v>3</v>
      </c>
      <c r="F4">
        <f t="shared" ref="F4:F11" si="1">D4/E4</f>
        <v>4.333333333333333</v>
      </c>
      <c r="G4">
        <f t="shared" si="0"/>
        <v>65</v>
      </c>
    </row>
    <row r="5" spans="2:11" x14ac:dyDescent="0.45">
      <c r="B5" t="s">
        <v>154</v>
      </c>
      <c r="C5" t="s">
        <v>161</v>
      </c>
      <c r="D5">
        <v>16</v>
      </c>
      <c r="E5">
        <v>2</v>
      </c>
      <c r="F5">
        <f t="shared" si="1"/>
        <v>8</v>
      </c>
      <c r="G5">
        <f t="shared" si="0"/>
        <v>80</v>
      </c>
      <c r="I5" s="1" t="s">
        <v>166</v>
      </c>
      <c r="J5" s="1"/>
      <c r="K5" s="3">
        <v>5</v>
      </c>
    </row>
    <row r="6" spans="2:11" x14ac:dyDescent="0.45">
      <c r="B6" t="s">
        <v>155</v>
      </c>
      <c r="C6" t="s">
        <v>163</v>
      </c>
      <c r="D6">
        <v>16</v>
      </c>
      <c r="E6">
        <v>3</v>
      </c>
      <c r="F6">
        <f t="shared" si="1"/>
        <v>5.333333333333333</v>
      </c>
      <c r="G6">
        <f t="shared" si="0"/>
        <v>80</v>
      </c>
    </row>
    <row r="7" spans="2:11" x14ac:dyDescent="0.45">
      <c r="B7" t="s">
        <v>156</v>
      </c>
      <c r="C7" t="s">
        <v>161</v>
      </c>
      <c r="D7">
        <v>17</v>
      </c>
      <c r="E7">
        <v>5</v>
      </c>
      <c r="F7">
        <f t="shared" si="1"/>
        <v>3.4</v>
      </c>
      <c r="G7">
        <f t="shared" si="0"/>
        <v>85</v>
      </c>
    </row>
    <row r="8" spans="2:11" x14ac:dyDescent="0.45">
      <c r="B8" t="s">
        <v>157</v>
      </c>
      <c r="C8" t="s">
        <v>162</v>
      </c>
      <c r="D8">
        <v>12</v>
      </c>
      <c r="E8">
        <v>2</v>
      </c>
      <c r="F8">
        <f t="shared" si="1"/>
        <v>6</v>
      </c>
      <c r="G8">
        <f t="shared" si="0"/>
        <v>60</v>
      </c>
    </row>
    <row r="9" spans="2:11" x14ac:dyDescent="0.45">
      <c r="B9" t="s">
        <v>158</v>
      </c>
      <c r="C9" t="s">
        <v>164</v>
      </c>
      <c r="D9">
        <v>13</v>
      </c>
      <c r="E9">
        <v>3</v>
      </c>
      <c r="F9">
        <f t="shared" si="1"/>
        <v>4.333333333333333</v>
      </c>
      <c r="G9">
        <f t="shared" si="0"/>
        <v>65</v>
      </c>
    </row>
    <row r="10" spans="2:11" x14ac:dyDescent="0.45">
      <c r="B10" t="s">
        <v>159</v>
      </c>
      <c r="C10" t="s">
        <v>161</v>
      </c>
      <c r="D10">
        <v>17</v>
      </c>
      <c r="E10">
        <v>5</v>
      </c>
      <c r="F10">
        <f t="shared" si="1"/>
        <v>3.4</v>
      </c>
      <c r="G10">
        <f t="shared" si="0"/>
        <v>85</v>
      </c>
    </row>
    <row r="11" spans="2:11" x14ac:dyDescent="0.45">
      <c r="B11" t="s">
        <v>160</v>
      </c>
      <c r="C11" t="s">
        <v>161</v>
      </c>
      <c r="D11">
        <v>18</v>
      </c>
      <c r="E11">
        <v>5</v>
      </c>
      <c r="F11">
        <f t="shared" si="1"/>
        <v>3.6</v>
      </c>
      <c r="G11">
        <f t="shared" si="0"/>
        <v>90</v>
      </c>
    </row>
    <row r="14" spans="2:11" x14ac:dyDescent="0.45">
      <c r="E14" t="s">
        <v>165</v>
      </c>
      <c r="F14">
        <f>AVERAGE(AVERAGESCORES)</f>
        <v>4.7851851851851848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3339C-51E9-451E-B591-D6C2B98F3BD7}">
  <dimension ref="A1:F15"/>
  <sheetViews>
    <sheetView workbookViewId="0">
      <selection activeCell="F23" sqref="F23"/>
    </sheetView>
  </sheetViews>
  <sheetFormatPr defaultRowHeight="14.25" x14ac:dyDescent="0.45"/>
  <cols>
    <col min="1" max="1" width="10.06640625" customWidth="1"/>
    <col min="2" max="2" width="10.59765625" customWidth="1"/>
    <col min="3" max="3" width="22.53125" customWidth="1"/>
    <col min="5" max="5" width="14.59765625" customWidth="1"/>
  </cols>
  <sheetData>
    <row r="1" spans="1:6" x14ac:dyDescent="0.45">
      <c r="A1" s="13" t="s">
        <v>167</v>
      </c>
      <c r="B1" s="13"/>
      <c r="C1" s="13"/>
    </row>
    <row r="3" spans="1:6" x14ac:dyDescent="0.45">
      <c r="A3" t="s">
        <v>168</v>
      </c>
      <c r="B3" t="s">
        <v>169</v>
      </c>
      <c r="C3" t="s">
        <v>170</v>
      </c>
    </row>
    <row r="4" spans="1:6" x14ac:dyDescent="0.45">
      <c r="A4" s="18">
        <v>44211</v>
      </c>
      <c r="B4" s="11">
        <v>112.66</v>
      </c>
      <c r="C4" s="3">
        <f t="shared" ref="C4:C15" si="0">B4*VOUCHERS</f>
        <v>28.164999999999999</v>
      </c>
    </row>
    <row r="5" spans="1:6" x14ac:dyDescent="0.45">
      <c r="A5" s="18">
        <v>44217</v>
      </c>
      <c r="B5" s="11">
        <v>17.54</v>
      </c>
      <c r="C5" s="3">
        <f t="shared" si="0"/>
        <v>4.3849999999999998</v>
      </c>
      <c r="E5" t="s">
        <v>171</v>
      </c>
      <c r="F5">
        <v>0.25</v>
      </c>
    </row>
    <row r="6" spans="1:6" x14ac:dyDescent="0.45">
      <c r="A6" s="18">
        <v>44259</v>
      </c>
      <c r="B6" s="3">
        <v>96.87</v>
      </c>
      <c r="C6" s="3">
        <f t="shared" si="0"/>
        <v>24.217500000000001</v>
      </c>
      <c r="D6" s="1" t="s">
        <v>172</v>
      </c>
      <c r="E6" s="1"/>
      <c r="F6" s="1"/>
    </row>
    <row r="7" spans="1:6" x14ac:dyDescent="0.45">
      <c r="A7" s="18">
        <v>44327</v>
      </c>
      <c r="B7" s="3">
        <v>32.78</v>
      </c>
      <c r="C7" s="3">
        <f t="shared" si="0"/>
        <v>8.1950000000000003</v>
      </c>
    </row>
    <row r="8" spans="1:6" x14ac:dyDescent="0.45">
      <c r="A8" s="18">
        <v>44345</v>
      </c>
      <c r="B8" s="3">
        <v>56.38</v>
      </c>
      <c r="C8" s="3">
        <f t="shared" si="0"/>
        <v>14.095000000000001</v>
      </c>
    </row>
    <row r="9" spans="1:6" x14ac:dyDescent="0.45">
      <c r="A9" s="18">
        <v>44367</v>
      </c>
      <c r="B9" s="3">
        <v>62.94</v>
      </c>
      <c r="C9" s="3">
        <f t="shared" si="0"/>
        <v>15.734999999999999</v>
      </c>
    </row>
    <row r="10" spans="1:6" x14ac:dyDescent="0.45">
      <c r="A10" s="18">
        <v>44410</v>
      </c>
      <c r="B10" s="3">
        <v>74.89</v>
      </c>
      <c r="C10" s="3">
        <f t="shared" si="0"/>
        <v>18.7225</v>
      </c>
    </row>
    <row r="11" spans="1:6" x14ac:dyDescent="0.45">
      <c r="A11" s="18">
        <v>44426</v>
      </c>
      <c r="B11" s="3">
        <v>13.45</v>
      </c>
      <c r="C11" s="3">
        <f t="shared" si="0"/>
        <v>3.3624999999999998</v>
      </c>
    </row>
    <row r="12" spans="1:6" x14ac:dyDescent="0.45">
      <c r="A12" s="18">
        <v>44446</v>
      </c>
      <c r="B12" s="3">
        <v>73.63</v>
      </c>
      <c r="C12" s="3">
        <f t="shared" si="0"/>
        <v>18.407499999999999</v>
      </c>
    </row>
    <row r="13" spans="1:6" x14ac:dyDescent="0.45">
      <c r="A13" s="18">
        <v>44472</v>
      </c>
      <c r="B13" s="3">
        <v>93.86</v>
      </c>
      <c r="C13" s="3">
        <f t="shared" si="0"/>
        <v>23.465</v>
      </c>
    </row>
    <row r="14" spans="1:6" x14ac:dyDescent="0.45">
      <c r="A14" s="18">
        <v>44498</v>
      </c>
      <c r="B14" s="3">
        <v>52.11</v>
      </c>
      <c r="C14" s="3">
        <f t="shared" si="0"/>
        <v>13.0275</v>
      </c>
    </row>
    <row r="15" spans="1:6" x14ac:dyDescent="0.45">
      <c r="A15" s="18">
        <v>44538</v>
      </c>
      <c r="B15" s="3">
        <v>143.66999999999999</v>
      </c>
      <c r="C15" s="3">
        <f t="shared" si="0"/>
        <v>35.917499999999997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0E480-3F38-4557-96FE-D23A00EAF789}">
  <dimension ref="B2:F17"/>
  <sheetViews>
    <sheetView workbookViewId="0">
      <selection activeCell="C23" sqref="C23"/>
    </sheetView>
  </sheetViews>
  <sheetFormatPr defaultRowHeight="14.25" x14ac:dyDescent="0.45"/>
  <cols>
    <col min="3" max="3" width="20.3984375" bestFit="1" customWidth="1"/>
    <col min="5" max="5" width="11.06640625" bestFit="1" customWidth="1"/>
    <col min="6" max="6" width="13.46484375" bestFit="1" customWidth="1"/>
  </cols>
  <sheetData>
    <row r="2" spans="2:6" x14ac:dyDescent="0.45">
      <c r="B2" s="19" t="s">
        <v>173</v>
      </c>
      <c r="C2" s="19"/>
      <c r="D2" s="19"/>
      <c r="E2" s="19"/>
    </row>
    <row r="3" spans="2:6" x14ac:dyDescent="0.45">
      <c r="B3" t="s">
        <v>174</v>
      </c>
      <c r="C3" t="s">
        <v>176</v>
      </c>
      <c r="D3" t="s">
        <v>186</v>
      </c>
      <c r="E3" t="s">
        <v>187</v>
      </c>
      <c r="F3" t="s">
        <v>188</v>
      </c>
    </row>
    <row r="4" spans="2:6" x14ac:dyDescent="0.45">
      <c r="B4">
        <v>1</v>
      </c>
      <c r="C4" t="s">
        <v>177</v>
      </c>
      <c r="D4">
        <v>51</v>
      </c>
      <c r="E4">
        <v>56</v>
      </c>
      <c r="F4">
        <f t="shared" ref="F4:F13" si="0">WEALTH/AGE</f>
        <v>1.0980392156862746</v>
      </c>
    </row>
    <row r="5" spans="2:6" x14ac:dyDescent="0.45">
      <c r="B5">
        <v>2</v>
      </c>
      <c r="C5" t="s">
        <v>178</v>
      </c>
      <c r="D5">
        <v>76</v>
      </c>
      <c r="E5">
        <v>52</v>
      </c>
      <c r="F5">
        <f t="shared" si="0"/>
        <v>0.68421052631578949</v>
      </c>
    </row>
    <row r="6" spans="2:6" x14ac:dyDescent="0.45">
      <c r="B6">
        <v>3</v>
      </c>
      <c r="C6" t="s">
        <v>179</v>
      </c>
      <c r="D6">
        <v>67</v>
      </c>
      <c r="E6">
        <v>49</v>
      </c>
      <c r="F6">
        <f t="shared" si="0"/>
        <v>0.73134328358208955</v>
      </c>
    </row>
    <row r="7" spans="2:6" x14ac:dyDescent="0.45">
      <c r="B7">
        <v>4</v>
      </c>
      <c r="C7" t="s">
        <v>180</v>
      </c>
      <c r="D7">
        <v>80</v>
      </c>
      <c r="E7">
        <v>33</v>
      </c>
      <c r="F7">
        <f t="shared" si="0"/>
        <v>0.41249999999999998</v>
      </c>
    </row>
    <row r="8" spans="2:6" x14ac:dyDescent="0.45">
      <c r="B8">
        <v>5</v>
      </c>
      <c r="C8" t="s">
        <v>181</v>
      </c>
      <c r="D8">
        <v>56</v>
      </c>
      <c r="E8">
        <v>32</v>
      </c>
      <c r="F8">
        <f t="shared" si="0"/>
        <v>0.5714285714285714</v>
      </c>
    </row>
    <row r="9" spans="2:6" x14ac:dyDescent="0.45">
      <c r="B9">
        <v>6</v>
      </c>
      <c r="C9" t="s">
        <v>182</v>
      </c>
      <c r="D9">
        <v>73</v>
      </c>
      <c r="E9">
        <v>25.5</v>
      </c>
      <c r="F9">
        <f t="shared" si="0"/>
        <v>0.34931506849315069</v>
      </c>
    </row>
    <row r="10" spans="2:6" x14ac:dyDescent="0.45">
      <c r="B10">
        <v>7</v>
      </c>
      <c r="C10" t="s">
        <v>183</v>
      </c>
      <c r="D10">
        <v>58</v>
      </c>
      <c r="E10">
        <v>26</v>
      </c>
      <c r="F10">
        <f t="shared" si="0"/>
        <v>0.44827586206896552</v>
      </c>
    </row>
    <row r="11" spans="2:6" x14ac:dyDescent="0.45">
      <c r="B11">
        <v>8</v>
      </c>
      <c r="C11" t="s">
        <v>184</v>
      </c>
      <c r="D11">
        <v>71</v>
      </c>
      <c r="E11">
        <v>24</v>
      </c>
      <c r="F11">
        <f t="shared" si="0"/>
        <v>0.3380281690140845</v>
      </c>
    </row>
    <row r="12" spans="2:6" x14ac:dyDescent="0.45">
      <c r="B12">
        <v>9</v>
      </c>
      <c r="C12" t="s">
        <v>175</v>
      </c>
      <c r="D12">
        <v>78</v>
      </c>
      <c r="E12">
        <v>23</v>
      </c>
      <c r="F12">
        <f t="shared" si="0"/>
        <v>0.29487179487179488</v>
      </c>
    </row>
    <row r="13" spans="2:6" x14ac:dyDescent="0.45">
      <c r="B13">
        <v>10</v>
      </c>
      <c r="C13" t="s">
        <v>185</v>
      </c>
      <c r="D13">
        <v>49</v>
      </c>
      <c r="E13">
        <v>22</v>
      </c>
      <c r="F13">
        <f t="shared" si="0"/>
        <v>0.44897959183673469</v>
      </c>
    </row>
    <row r="16" spans="2:6" x14ac:dyDescent="0.45">
      <c r="E16" t="s">
        <v>3</v>
      </c>
      <c r="F16">
        <f>SUM(WEALTHPERYEAR)</f>
        <v>5.3769920832974556</v>
      </c>
    </row>
    <row r="17" spans="5:6" x14ac:dyDescent="0.45">
      <c r="E17" t="s">
        <v>189</v>
      </c>
      <c r="F17">
        <f>AVERAGE(WEALTHPERYEAR)</f>
        <v>0.5376992083297456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B437-35A4-44DD-9908-D263395A5BFC}">
  <dimension ref="A1:F18"/>
  <sheetViews>
    <sheetView workbookViewId="0">
      <selection activeCell="D4" sqref="D4:D12"/>
    </sheetView>
  </sheetViews>
  <sheetFormatPr defaultRowHeight="14.25" x14ac:dyDescent="0.45"/>
  <cols>
    <col min="1" max="1" width="18" bestFit="1" customWidth="1"/>
  </cols>
  <sheetData>
    <row r="1" spans="1:6" x14ac:dyDescent="0.45">
      <c r="A1" s="13" t="s">
        <v>190</v>
      </c>
      <c r="B1" s="13"/>
      <c r="C1" s="13"/>
      <c r="D1" s="13"/>
    </row>
    <row r="3" spans="1:6" x14ac:dyDescent="0.45">
      <c r="A3" t="s">
        <v>191</v>
      </c>
      <c r="B3" t="s">
        <v>200</v>
      </c>
      <c r="C3" t="s">
        <v>201</v>
      </c>
      <c r="D3" t="s">
        <v>202</v>
      </c>
      <c r="E3" t="s">
        <v>203</v>
      </c>
      <c r="F3" t="s">
        <v>204</v>
      </c>
    </row>
    <row r="4" spans="1:6" x14ac:dyDescent="0.45">
      <c r="A4" t="s">
        <v>192</v>
      </c>
      <c r="B4">
        <v>0</v>
      </c>
      <c r="C4">
        <v>0</v>
      </c>
      <c r="D4">
        <v>0</v>
      </c>
      <c r="E4">
        <v>1</v>
      </c>
      <c r="F4">
        <f>(B4*C15)+(C4*C16)+(D4*C17)+(E4*C18)</f>
        <v>7</v>
      </c>
    </row>
    <row r="5" spans="1:6" x14ac:dyDescent="0.45">
      <c r="A5" t="s">
        <v>193</v>
      </c>
      <c r="B5">
        <v>3</v>
      </c>
      <c r="C5">
        <v>2</v>
      </c>
      <c r="D5">
        <v>2</v>
      </c>
      <c r="E5">
        <v>3</v>
      </c>
      <c r="F5">
        <f t="shared" ref="F5:F11" si="0">(B5*C16)+(C5*C17)+(D5*C18)+(E5*C19)</f>
        <v>57</v>
      </c>
    </row>
    <row r="6" spans="1:6" x14ac:dyDescent="0.45">
      <c r="A6" t="s">
        <v>194</v>
      </c>
      <c r="B6">
        <v>1</v>
      </c>
      <c r="C6">
        <v>6</v>
      </c>
      <c r="D6">
        <v>1</v>
      </c>
      <c r="E6">
        <v>2</v>
      </c>
      <c r="F6">
        <f t="shared" si="0"/>
        <v>50</v>
      </c>
    </row>
    <row r="7" spans="1:6" x14ac:dyDescent="0.45">
      <c r="A7" t="s">
        <v>195</v>
      </c>
      <c r="B7">
        <v>1</v>
      </c>
      <c r="C7">
        <v>5</v>
      </c>
      <c r="D7">
        <v>3</v>
      </c>
      <c r="E7">
        <v>1</v>
      </c>
      <c r="F7">
        <f t="shared" si="0"/>
        <v>7</v>
      </c>
    </row>
    <row r="8" spans="1:6" x14ac:dyDescent="0.45">
      <c r="A8" t="s">
        <v>196</v>
      </c>
      <c r="B8">
        <v>9</v>
      </c>
      <c r="C8">
        <v>1</v>
      </c>
      <c r="D8">
        <v>0</v>
      </c>
      <c r="E8">
        <v>0</v>
      </c>
      <c r="F8">
        <f t="shared" si="0"/>
        <v>0</v>
      </c>
    </row>
    <row r="9" spans="1:6" x14ac:dyDescent="0.45">
      <c r="A9" t="s">
        <v>197</v>
      </c>
      <c r="B9">
        <v>1</v>
      </c>
      <c r="C9">
        <v>4</v>
      </c>
      <c r="D9">
        <v>5</v>
      </c>
      <c r="E9">
        <v>0</v>
      </c>
      <c r="F9">
        <f t="shared" si="0"/>
        <v>0</v>
      </c>
    </row>
    <row r="10" spans="1:6" x14ac:dyDescent="0.45">
      <c r="A10" t="s">
        <v>198</v>
      </c>
      <c r="B10">
        <v>2</v>
      </c>
      <c r="C10">
        <v>1</v>
      </c>
      <c r="D10">
        <v>2</v>
      </c>
      <c r="E10">
        <v>5</v>
      </c>
      <c r="F10">
        <f t="shared" si="0"/>
        <v>0</v>
      </c>
    </row>
    <row r="11" spans="1:6" x14ac:dyDescent="0.45">
      <c r="A11" t="s">
        <v>199</v>
      </c>
      <c r="B11">
        <v>4</v>
      </c>
      <c r="C11">
        <v>4</v>
      </c>
      <c r="D11">
        <v>1</v>
      </c>
      <c r="E11">
        <v>1</v>
      </c>
      <c r="F11">
        <f t="shared" si="0"/>
        <v>0</v>
      </c>
    </row>
    <row r="14" spans="1:6" x14ac:dyDescent="0.45">
      <c r="B14" s="1" t="s">
        <v>205</v>
      </c>
      <c r="C14" s="1"/>
    </row>
    <row r="15" spans="1:6" x14ac:dyDescent="0.45">
      <c r="B15" t="s">
        <v>200</v>
      </c>
      <c r="C15">
        <v>10</v>
      </c>
    </row>
    <row r="16" spans="1:6" x14ac:dyDescent="0.45">
      <c r="B16" t="s">
        <v>201</v>
      </c>
      <c r="C16">
        <v>9</v>
      </c>
    </row>
    <row r="17" spans="2:3" x14ac:dyDescent="0.45">
      <c r="B17" t="s">
        <v>202</v>
      </c>
      <c r="C17">
        <v>8</v>
      </c>
    </row>
    <row r="18" spans="2:3" x14ac:dyDescent="0.45">
      <c r="B18" t="s">
        <v>203</v>
      </c>
      <c r="C18"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2B421-0513-4BA2-948E-7CF8873A6330}">
  <dimension ref="A1:K107"/>
  <sheetViews>
    <sheetView topLeftCell="B106" workbookViewId="0">
      <selection activeCell="G108" sqref="G108"/>
    </sheetView>
  </sheetViews>
  <sheetFormatPr defaultRowHeight="14.25" x14ac:dyDescent="0.45"/>
  <cols>
    <col min="1" max="1" width="30.53125" bestFit="1" customWidth="1"/>
    <col min="2" max="2" width="12" bestFit="1" customWidth="1"/>
    <col min="3" max="3" width="13.53125" bestFit="1" customWidth="1"/>
    <col min="6" max="6" width="11.06640625" bestFit="1" customWidth="1"/>
    <col min="10" max="10" width="12.6640625" bestFit="1" customWidth="1"/>
    <col min="11" max="11" width="12.53125" bestFit="1" customWidth="1"/>
  </cols>
  <sheetData>
    <row r="1" spans="1:11" x14ac:dyDescent="0.45">
      <c r="A1" t="s">
        <v>206</v>
      </c>
      <c r="B1" t="s">
        <v>207</v>
      </c>
      <c r="C1" t="s">
        <v>208</v>
      </c>
      <c r="D1" t="s">
        <v>209</v>
      </c>
      <c r="E1" t="s">
        <v>210</v>
      </c>
      <c r="F1" t="s">
        <v>211</v>
      </c>
      <c r="G1" t="s">
        <v>379</v>
      </c>
      <c r="H1" t="s">
        <v>380</v>
      </c>
      <c r="I1" t="s">
        <v>381</v>
      </c>
      <c r="J1" t="s">
        <v>382</v>
      </c>
      <c r="K1" t="s">
        <v>383</v>
      </c>
    </row>
    <row r="2" spans="1:11" x14ac:dyDescent="0.45">
      <c r="A2" t="s">
        <v>212</v>
      </c>
      <c r="B2" t="s">
        <v>213</v>
      </c>
      <c r="C2" t="s">
        <v>214</v>
      </c>
      <c r="D2">
        <v>1913</v>
      </c>
      <c r="E2" t="s">
        <v>215</v>
      </c>
      <c r="F2" t="s">
        <v>216</v>
      </c>
      <c r="G2">
        <v>57</v>
      </c>
      <c r="H2">
        <v>241</v>
      </c>
      <c r="I2">
        <v>14</v>
      </c>
      <c r="J2">
        <f>G2/I2</f>
        <v>4.0714285714285712</v>
      </c>
      <c r="K2">
        <f>H2/I2</f>
        <v>17.214285714285715</v>
      </c>
    </row>
    <row r="3" spans="1:11" x14ac:dyDescent="0.45">
      <c r="A3" t="s">
        <v>217</v>
      </c>
      <c r="B3" t="s">
        <v>213</v>
      </c>
      <c r="C3" t="s">
        <v>214</v>
      </c>
      <c r="D3">
        <v>1933</v>
      </c>
      <c r="E3" t="s">
        <v>218</v>
      </c>
      <c r="F3" t="s">
        <v>216</v>
      </c>
      <c r="G3">
        <v>70</v>
      </c>
      <c r="H3">
        <v>259</v>
      </c>
      <c r="I3">
        <v>36</v>
      </c>
      <c r="J3">
        <f t="shared" ref="J3:J66" si="0">G3/I3</f>
        <v>1.9444444444444444</v>
      </c>
      <c r="K3">
        <f t="shared" ref="K3:K66" si="1">H3/I3</f>
        <v>7.1944444444444446</v>
      </c>
    </row>
    <row r="4" spans="1:11" x14ac:dyDescent="0.45">
      <c r="A4" t="s">
        <v>219</v>
      </c>
      <c r="B4" t="s">
        <v>213</v>
      </c>
      <c r="C4" t="s">
        <v>214</v>
      </c>
      <c r="D4">
        <v>1930</v>
      </c>
      <c r="E4" t="s">
        <v>218</v>
      </c>
      <c r="F4" t="s">
        <v>216</v>
      </c>
      <c r="G4">
        <v>72</v>
      </c>
      <c r="H4">
        <v>283</v>
      </c>
      <c r="I4">
        <v>20</v>
      </c>
      <c r="J4">
        <f t="shared" si="0"/>
        <v>3.6</v>
      </c>
      <c r="K4">
        <f t="shared" si="1"/>
        <v>14.15</v>
      </c>
    </row>
    <row r="5" spans="1:11" x14ac:dyDescent="0.45">
      <c r="A5" t="s">
        <v>220</v>
      </c>
      <c r="B5" t="s">
        <v>213</v>
      </c>
      <c r="C5" t="s">
        <v>214</v>
      </c>
      <c r="D5">
        <v>1932</v>
      </c>
      <c r="E5" t="s">
        <v>218</v>
      </c>
      <c r="F5" t="s">
        <v>216</v>
      </c>
      <c r="G5">
        <v>67</v>
      </c>
      <c r="H5">
        <v>290</v>
      </c>
      <c r="I5">
        <v>92</v>
      </c>
      <c r="J5">
        <f t="shared" si="0"/>
        <v>0.72826086956521741</v>
      </c>
      <c r="K5">
        <f t="shared" si="1"/>
        <v>3.152173913043478</v>
      </c>
    </row>
    <row r="6" spans="1:11" x14ac:dyDescent="0.45">
      <c r="A6" t="s">
        <v>221</v>
      </c>
      <c r="B6" t="s">
        <v>213</v>
      </c>
      <c r="C6" t="s">
        <v>214</v>
      </c>
      <c r="D6">
        <v>1930</v>
      </c>
      <c r="E6" t="s">
        <v>218</v>
      </c>
      <c r="F6" t="s">
        <v>222</v>
      </c>
      <c r="G6">
        <v>77</v>
      </c>
      <c r="H6">
        <v>319</v>
      </c>
      <c r="I6">
        <v>96</v>
      </c>
      <c r="J6">
        <f t="shared" si="0"/>
        <v>0.80208333333333337</v>
      </c>
      <c r="K6">
        <f t="shared" si="1"/>
        <v>3.3229166666666665</v>
      </c>
    </row>
    <row r="7" spans="1:11" x14ac:dyDescent="0.45">
      <c r="A7" t="s">
        <v>223</v>
      </c>
      <c r="B7" t="s">
        <v>213</v>
      </c>
      <c r="C7" t="s">
        <v>214</v>
      </c>
      <c r="D7">
        <v>1931</v>
      </c>
      <c r="E7" t="s">
        <v>218</v>
      </c>
      <c r="F7" t="s">
        <v>222</v>
      </c>
      <c r="G7">
        <v>102</v>
      </c>
      <c r="H7">
        <v>381</v>
      </c>
      <c r="I7">
        <v>41</v>
      </c>
      <c r="J7">
        <f t="shared" si="0"/>
        <v>2.4878048780487805</v>
      </c>
      <c r="K7">
        <f t="shared" si="1"/>
        <v>9.2926829268292686</v>
      </c>
    </row>
    <row r="8" spans="1:11" x14ac:dyDescent="0.45">
      <c r="A8" t="s">
        <v>224</v>
      </c>
      <c r="B8" t="s">
        <v>225</v>
      </c>
      <c r="C8" t="s">
        <v>226</v>
      </c>
      <c r="D8">
        <v>1955</v>
      </c>
      <c r="E8" t="s">
        <v>227</v>
      </c>
      <c r="F8" t="s">
        <v>216</v>
      </c>
      <c r="G8">
        <v>42</v>
      </c>
      <c r="H8">
        <v>231</v>
      </c>
      <c r="I8">
        <v>34</v>
      </c>
      <c r="J8">
        <f t="shared" si="0"/>
        <v>1.2352941176470589</v>
      </c>
      <c r="K8">
        <f t="shared" si="1"/>
        <v>6.7941176470588234</v>
      </c>
    </row>
    <row r="9" spans="1:11" x14ac:dyDescent="0.45">
      <c r="A9" t="s">
        <v>228</v>
      </c>
      <c r="B9" t="s">
        <v>229</v>
      </c>
      <c r="C9" t="s">
        <v>230</v>
      </c>
      <c r="D9">
        <v>1953</v>
      </c>
      <c r="E9" t="s">
        <v>227</v>
      </c>
      <c r="F9" t="s">
        <v>216</v>
      </c>
      <c r="G9">
        <v>26</v>
      </c>
      <c r="H9">
        <v>239</v>
      </c>
      <c r="I9">
        <v>43</v>
      </c>
      <c r="J9">
        <f t="shared" si="0"/>
        <v>0.60465116279069764</v>
      </c>
      <c r="K9">
        <f t="shared" si="1"/>
        <v>5.558139534883721</v>
      </c>
    </row>
    <row r="10" spans="1:11" x14ac:dyDescent="0.45">
      <c r="A10" t="s">
        <v>231</v>
      </c>
      <c r="B10" t="s">
        <v>232</v>
      </c>
      <c r="C10" t="s">
        <v>214</v>
      </c>
      <c r="D10">
        <v>1969</v>
      </c>
      <c r="E10" t="s">
        <v>233</v>
      </c>
      <c r="F10" t="s">
        <v>216</v>
      </c>
      <c r="G10">
        <v>52</v>
      </c>
      <c r="H10">
        <v>237</v>
      </c>
      <c r="I10">
        <v>69</v>
      </c>
      <c r="J10">
        <f t="shared" si="0"/>
        <v>0.75362318840579712</v>
      </c>
      <c r="K10">
        <f t="shared" si="1"/>
        <v>3.4347826086956523</v>
      </c>
    </row>
    <row r="11" spans="1:11" x14ac:dyDescent="0.45">
      <c r="A11" t="s">
        <v>234</v>
      </c>
      <c r="B11" t="s">
        <v>213</v>
      </c>
      <c r="C11" t="s">
        <v>214</v>
      </c>
      <c r="D11">
        <v>1963</v>
      </c>
      <c r="E11" t="s">
        <v>233</v>
      </c>
      <c r="F11" t="s">
        <v>216</v>
      </c>
      <c r="G11">
        <v>59</v>
      </c>
      <c r="H11">
        <v>246</v>
      </c>
      <c r="I11">
        <v>43</v>
      </c>
      <c r="J11">
        <f t="shared" si="0"/>
        <v>1.3720930232558139</v>
      </c>
      <c r="K11">
        <f t="shared" si="1"/>
        <v>5.7209302325581399</v>
      </c>
    </row>
    <row r="12" spans="1:11" x14ac:dyDescent="0.45">
      <c r="A12" t="s">
        <v>235</v>
      </c>
      <c r="B12" t="s">
        <v>213</v>
      </c>
      <c r="C12" t="s">
        <v>214</v>
      </c>
      <c r="D12">
        <v>1961</v>
      </c>
      <c r="E12" t="s">
        <v>233</v>
      </c>
      <c r="F12" t="s">
        <v>216</v>
      </c>
      <c r="G12">
        <v>60</v>
      </c>
      <c r="H12">
        <v>248</v>
      </c>
      <c r="I12">
        <v>12</v>
      </c>
      <c r="J12">
        <f t="shared" si="0"/>
        <v>5</v>
      </c>
      <c r="K12">
        <f t="shared" si="1"/>
        <v>20.666666666666668</v>
      </c>
    </row>
    <row r="13" spans="1:11" x14ac:dyDescent="0.45">
      <c r="A13" t="s">
        <v>236</v>
      </c>
      <c r="B13" t="s">
        <v>237</v>
      </c>
      <c r="C13" t="s">
        <v>214</v>
      </c>
      <c r="D13">
        <v>1969</v>
      </c>
      <c r="E13" t="s">
        <v>233</v>
      </c>
      <c r="F13" t="s">
        <v>216</v>
      </c>
      <c r="G13">
        <v>60</v>
      </c>
      <c r="H13">
        <v>259</v>
      </c>
      <c r="I13">
        <v>69</v>
      </c>
      <c r="J13">
        <f t="shared" si="0"/>
        <v>0.86956521739130432</v>
      </c>
      <c r="K13">
        <f t="shared" si="1"/>
        <v>3.7536231884057969</v>
      </c>
    </row>
    <row r="14" spans="1:11" x14ac:dyDescent="0.45">
      <c r="A14" t="s">
        <v>238</v>
      </c>
      <c r="B14" t="s">
        <v>237</v>
      </c>
      <c r="C14" t="s">
        <v>214</v>
      </c>
      <c r="D14">
        <v>1969</v>
      </c>
      <c r="E14" t="s">
        <v>233</v>
      </c>
      <c r="F14" t="s">
        <v>222</v>
      </c>
      <c r="G14">
        <v>100</v>
      </c>
      <c r="H14">
        <v>344</v>
      </c>
      <c r="I14">
        <v>60</v>
      </c>
      <c r="J14">
        <f t="shared" si="0"/>
        <v>1.6666666666666667</v>
      </c>
      <c r="K14">
        <f t="shared" si="1"/>
        <v>5.7333333333333334</v>
      </c>
    </row>
    <row r="15" spans="1:11" x14ac:dyDescent="0.45">
      <c r="A15" t="s">
        <v>239</v>
      </c>
      <c r="B15" t="s">
        <v>240</v>
      </c>
      <c r="C15" t="s">
        <v>214</v>
      </c>
      <c r="D15">
        <v>1973</v>
      </c>
      <c r="E15" t="s">
        <v>241</v>
      </c>
      <c r="F15" t="s">
        <v>216</v>
      </c>
      <c r="G15">
        <v>57</v>
      </c>
      <c r="H15">
        <v>236</v>
      </c>
      <c r="I15">
        <v>56</v>
      </c>
      <c r="J15">
        <f t="shared" si="0"/>
        <v>1.0178571428571428</v>
      </c>
      <c r="K15">
        <f t="shared" si="1"/>
        <v>4.2142857142857144</v>
      </c>
    </row>
    <row r="16" spans="1:11" x14ac:dyDescent="0.45">
      <c r="A16" t="s">
        <v>242</v>
      </c>
      <c r="B16" t="s">
        <v>243</v>
      </c>
      <c r="C16" t="s">
        <v>244</v>
      </c>
      <c r="D16">
        <v>1973</v>
      </c>
      <c r="E16" t="s">
        <v>241</v>
      </c>
      <c r="F16" t="s">
        <v>216</v>
      </c>
      <c r="G16">
        <v>57</v>
      </c>
      <c r="H16">
        <v>239</v>
      </c>
      <c r="I16">
        <v>81</v>
      </c>
      <c r="J16">
        <f t="shared" si="0"/>
        <v>0.70370370370370372</v>
      </c>
      <c r="K16">
        <f t="shared" si="1"/>
        <v>2.9506172839506171</v>
      </c>
    </row>
    <row r="17" spans="1:11" x14ac:dyDescent="0.45">
      <c r="A17" t="s">
        <v>245</v>
      </c>
      <c r="B17" t="s">
        <v>246</v>
      </c>
      <c r="C17" t="s">
        <v>214</v>
      </c>
      <c r="D17">
        <v>1976</v>
      </c>
      <c r="E17" t="s">
        <v>241</v>
      </c>
      <c r="F17" t="s">
        <v>216</v>
      </c>
      <c r="G17">
        <v>60</v>
      </c>
      <c r="H17">
        <v>240</v>
      </c>
      <c r="I17">
        <v>85</v>
      </c>
      <c r="J17">
        <f t="shared" si="0"/>
        <v>0.70588235294117652</v>
      </c>
      <c r="K17">
        <f t="shared" si="1"/>
        <v>2.8235294117647061</v>
      </c>
    </row>
    <row r="18" spans="1:11" x14ac:dyDescent="0.45">
      <c r="A18" t="s">
        <v>247</v>
      </c>
      <c r="B18" t="s">
        <v>248</v>
      </c>
      <c r="C18" t="s">
        <v>214</v>
      </c>
      <c r="D18">
        <v>1970</v>
      </c>
      <c r="E18" t="s">
        <v>241</v>
      </c>
      <c r="F18" t="s">
        <v>216</v>
      </c>
      <c r="G18">
        <v>64</v>
      </c>
      <c r="H18">
        <v>256</v>
      </c>
      <c r="I18">
        <v>38</v>
      </c>
      <c r="J18">
        <f t="shared" si="0"/>
        <v>1.6842105263157894</v>
      </c>
      <c r="K18">
        <f t="shared" si="1"/>
        <v>6.7368421052631575</v>
      </c>
    </row>
    <row r="19" spans="1:11" x14ac:dyDescent="0.45">
      <c r="A19" t="s">
        <v>249</v>
      </c>
      <c r="B19" t="s">
        <v>232</v>
      </c>
      <c r="C19" t="s">
        <v>214</v>
      </c>
      <c r="D19">
        <v>1972</v>
      </c>
      <c r="E19" t="s">
        <v>241</v>
      </c>
      <c r="F19" t="s">
        <v>216</v>
      </c>
      <c r="G19">
        <v>48</v>
      </c>
      <c r="H19">
        <v>260</v>
      </c>
      <c r="I19">
        <v>57</v>
      </c>
      <c r="J19">
        <f t="shared" si="0"/>
        <v>0.84210526315789469</v>
      </c>
      <c r="K19">
        <f t="shared" si="1"/>
        <v>4.5614035087719298</v>
      </c>
    </row>
    <row r="20" spans="1:11" x14ac:dyDescent="0.45">
      <c r="A20" t="s">
        <v>250</v>
      </c>
      <c r="B20" t="s">
        <v>237</v>
      </c>
      <c r="C20" t="s">
        <v>214</v>
      </c>
      <c r="D20">
        <v>1976</v>
      </c>
      <c r="E20" t="s">
        <v>241</v>
      </c>
      <c r="F20" t="s">
        <v>216</v>
      </c>
      <c r="G20">
        <v>74</v>
      </c>
      <c r="H20">
        <v>262</v>
      </c>
      <c r="I20">
        <v>44</v>
      </c>
      <c r="J20">
        <f t="shared" si="0"/>
        <v>1.6818181818181819</v>
      </c>
      <c r="K20">
        <f t="shared" si="1"/>
        <v>5.9545454545454541</v>
      </c>
    </row>
    <row r="21" spans="1:11" x14ac:dyDescent="0.45">
      <c r="A21" t="s">
        <v>251</v>
      </c>
      <c r="B21" t="s">
        <v>252</v>
      </c>
      <c r="C21" t="s">
        <v>214</v>
      </c>
      <c r="D21">
        <v>1974</v>
      </c>
      <c r="E21" t="s">
        <v>241</v>
      </c>
      <c r="F21" t="s">
        <v>216</v>
      </c>
      <c r="G21">
        <v>62</v>
      </c>
      <c r="H21">
        <v>262</v>
      </c>
      <c r="I21">
        <v>47</v>
      </c>
      <c r="J21">
        <f t="shared" si="0"/>
        <v>1.3191489361702127</v>
      </c>
      <c r="K21">
        <f t="shared" si="1"/>
        <v>5.5744680851063828</v>
      </c>
    </row>
    <row r="22" spans="1:11" x14ac:dyDescent="0.45">
      <c r="A22" t="s">
        <v>253</v>
      </c>
      <c r="B22" t="s">
        <v>254</v>
      </c>
      <c r="C22" t="s">
        <v>214</v>
      </c>
      <c r="D22">
        <v>1975</v>
      </c>
      <c r="E22" t="s">
        <v>241</v>
      </c>
      <c r="F22" t="s">
        <v>216</v>
      </c>
      <c r="G22">
        <v>56</v>
      </c>
      <c r="H22">
        <v>270</v>
      </c>
      <c r="I22">
        <v>14</v>
      </c>
      <c r="J22">
        <f t="shared" si="0"/>
        <v>4</v>
      </c>
      <c r="K22">
        <f t="shared" si="1"/>
        <v>19.285714285714285</v>
      </c>
    </row>
    <row r="23" spans="1:11" x14ac:dyDescent="0.45">
      <c r="A23" t="s">
        <v>255</v>
      </c>
      <c r="B23" t="s">
        <v>213</v>
      </c>
      <c r="C23" t="s">
        <v>214</v>
      </c>
      <c r="D23">
        <v>1977</v>
      </c>
      <c r="E23" t="s">
        <v>241</v>
      </c>
      <c r="F23" t="s">
        <v>216</v>
      </c>
      <c r="G23">
        <v>59</v>
      </c>
      <c r="H23">
        <v>279</v>
      </c>
      <c r="I23">
        <v>29</v>
      </c>
      <c r="J23">
        <f t="shared" si="0"/>
        <v>2.0344827586206895</v>
      </c>
      <c r="K23">
        <f t="shared" si="1"/>
        <v>9.6206896551724146</v>
      </c>
    </row>
    <row r="24" spans="1:11" x14ac:dyDescent="0.45">
      <c r="A24" t="s">
        <v>256</v>
      </c>
      <c r="B24" t="s">
        <v>243</v>
      </c>
      <c r="C24" t="s">
        <v>244</v>
      </c>
      <c r="D24">
        <v>1975</v>
      </c>
      <c r="E24" t="s">
        <v>241</v>
      </c>
      <c r="F24" t="s">
        <v>216</v>
      </c>
      <c r="G24">
        <v>72</v>
      </c>
      <c r="H24">
        <v>290</v>
      </c>
      <c r="I24">
        <v>72</v>
      </c>
      <c r="J24">
        <f t="shared" si="0"/>
        <v>1</v>
      </c>
      <c r="K24">
        <f t="shared" si="1"/>
        <v>4.0277777777777777</v>
      </c>
    </row>
    <row r="25" spans="1:11" x14ac:dyDescent="0.45">
      <c r="A25" t="s">
        <v>257</v>
      </c>
      <c r="B25" t="s">
        <v>237</v>
      </c>
      <c r="C25" t="s">
        <v>214</v>
      </c>
      <c r="D25">
        <v>1973</v>
      </c>
      <c r="E25" t="s">
        <v>241</v>
      </c>
      <c r="F25" t="s">
        <v>222</v>
      </c>
      <c r="G25">
        <v>80</v>
      </c>
      <c r="H25">
        <v>346</v>
      </c>
      <c r="I25">
        <v>17</v>
      </c>
      <c r="J25">
        <f t="shared" si="0"/>
        <v>4.7058823529411766</v>
      </c>
      <c r="K25">
        <f t="shared" si="1"/>
        <v>20.352941176470587</v>
      </c>
    </row>
    <row r="26" spans="1:11" x14ac:dyDescent="0.45">
      <c r="A26" t="s">
        <v>258</v>
      </c>
      <c r="B26" t="s">
        <v>237</v>
      </c>
      <c r="C26" t="s">
        <v>214</v>
      </c>
      <c r="D26">
        <v>1974</v>
      </c>
      <c r="E26" t="s">
        <v>241</v>
      </c>
      <c r="F26" t="s">
        <v>259</v>
      </c>
      <c r="G26">
        <v>110</v>
      </c>
      <c r="H26">
        <v>442</v>
      </c>
      <c r="I26">
        <v>58</v>
      </c>
      <c r="J26">
        <f t="shared" si="0"/>
        <v>1.896551724137931</v>
      </c>
      <c r="K26">
        <f t="shared" si="1"/>
        <v>7.6206896551724137</v>
      </c>
    </row>
    <row r="27" spans="1:11" x14ac:dyDescent="0.45">
      <c r="A27" t="s">
        <v>260</v>
      </c>
      <c r="B27" t="s">
        <v>213</v>
      </c>
      <c r="C27" t="s">
        <v>214</v>
      </c>
      <c r="D27">
        <v>1986</v>
      </c>
      <c r="E27" t="s">
        <v>261</v>
      </c>
      <c r="F27" t="s">
        <v>216</v>
      </c>
      <c r="G27">
        <v>51</v>
      </c>
      <c r="H27">
        <v>229</v>
      </c>
      <c r="I27">
        <v>62</v>
      </c>
      <c r="J27">
        <f t="shared" si="0"/>
        <v>0.82258064516129037</v>
      </c>
      <c r="K27">
        <f t="shared" si="1"/>
        <v>3.693548387096774</v>
      </c>
    </row>
    <row r="28" spans="1:11" x14ac:dyDescent="0.45">
      <c r="A28" t="s">
        <v>262</v>
      </c>
      <c r="B28" t="s">
        <v>237</v>
      </c>
      <c r="C28" t="s">
        <v>214</v>
      </c>
      <c r="D28">
        <v>1981</v>
      </c>
      <c r="E28" t="s">
        <v>261</v>
      </c>
      <c r="F28" t="s">
        <v>216</v>
      </c>
      <c r="G28">
        <v>57</v>
      </c>
      <c r="H28">
        <v>230</v>
      </c>
      <c r="I28">
        <v>72</v>
      </c>
      <c r="J28">
        <f t="shared" si="0"/>
        <v>0.79166666666666663</v>
      </c>
      <c r="K28">
        <f t="shared" si="1"/>
        <v>3.1944444444444446</v>
      </c>
    </row>
    <row r="29" spans="1:11" x14ac:dyDescent="0.45">
      <c r="A29" t="s">
        <v>263</v>
      </c>
      <c r="B29" t="s">
        <v>264</v>
      </c>
      <c r="C29" t="s">
        <v>265</v>
      </c>
      <c r="D29">
        <v>1985</v>
      </c>
      <c r="E29" t="s">
        <v>261</v>
      </c>
      <c r="F29" t="s">
        <v>216</v>
      </c>
      <c r="G29">
        <v>65</v>
      </c>
      <c r="H29">
        <v>232</v>
      </c>
      <c r="I29">
        <v>66</v>
      </c>
      <c r="J29">
        <f t="shared" si="0"/>
        <v>0.98484848484848486</v>
      </c>
      <c r="K29">
        <f t="shared" si="1"/>
        <v>3.5151515151515151</v>
      </c>
    </row>
    <row r="30" spans="1:11" x14ac:dyDescent="0.45">
      <c r="A30" t="s">
        <v>266</v>
      </c>
      <c r="B30" t="s">
        <v>267</v>
      </c>
      <c r="C30" t="s">
        <v>214</v>
      </c>
      <c r="D30">
        <v>1987</v>
      </c>
      <c r="E30" t="s">
        <v>261</v>
      </c>
      <c r="F30" t="s">
        <v>216</v>
      </c>
      <c r="G30">
        <v>52</v>
      </c>
      <c r="H30">
        <v>232</v>
      </c>
      <c r="I30">
        <v>83</v>
      </c>
      <c r="J30">
        <f t="shared" si="0"/>
        <v>0.62650602409638556</v>
      </c>
      <c r="K30">
        <f t="shared" si="1"/>
        <v>2.7951807228915664</v>
      </c>
    </row>
    <row r="31" spans="1:11" x14ac:dyDescent="0.45">
      <c r="A31" t="s">
        <v>268</v>
      </c>
      <c r="B31" t="s">
        <v>240</v>
      </c>
      <c r="C31" t="s">
        <v>214</v>
      </c>
      <c r="D31">
        <v>1988</v>
      </c>
      <c r="E31" t="s">
        <v>261</v>
      </c>
      <c r="F31" t="s">
        <v>216</v>
      </c>
      <c r="G31">
        <v>57</v>
      </c>
      <c r="H31">
        <v>235</v>
      </c>
      <c r="I31">
        <v>37</v>
      </c>
      <c r="J31">
        <f t="shared" si="0"/>
        <v>1.5405405405405406</v>
      </c>
      <c r="K31">
        <f t="shared" si="1"/>
        <v>6.3513513513513518</v>
      </c>
    </row>
    <row r="32" spans="1:11" x14ac:dyDescent="0.45">
      <c r="A32" t="s">
        <v>269</v>
      </c>
      <c r="B32" t="s">
        <v>270</v>
      </c>
      <c r="C32" t="s">
        <v>271</v>
      </c>
      <c r="D32">
        <v>1986</v>
      </c>
      <c r="E32" t="s">
        <v>261</v>
      </c>
      <c r="F32" t="s">
        <v>216</v>
      </c>
      <c r="G32">
        <v>52</v>
      </c>
      <c r="H32">
        <v>235</v>
      </c>
      <c r="I32">
        <v>93</v>
      </c>
      <c r="J32">
        <f t="shared" si="0"/>
        <v>0.55913978494623651</v>
      </c>
      <c r="K32">
        <f t="shared" si="1"/>
        <v>2.5268817204301075</v>
      </c>
    </row>
    <row r="33" spans="1:11" x14ac:dyDescent="0.45">
      <c r="A33" t="s">
        <v>272</v>
      </c>
      <c r="B33" t="s">
        <v>273</v>
      </c>
      <c r="C33" t="s">
        <v>274</v>
      </c>
      <c r="D33">
        <v>1985</v>
      </c>
      <c r="E33" t="s">
        <v>261</v>
      </c>
      <c r="F33" t="s">
        <v>216</v>
      </c>
      <c r="G33">
        <v>60</v>
      </c>
      <c r="H33">
        <v>237</v>
      </c>
      <c r="I33">
        <v>70</v>
      </c>
      <c r="J33">
        <f t="shared" si="0"/>
        <v>0.8571428571428571</v>
      </c>
      <c r="K33">
        <f t="shared" si="1"/>
        <v>3.3857142857142857</v>
      </c>
    </row>
    <row r="34" spans="1:11" x14ac:dyDescent="0.45">
      <c r="A34" t="s">
        <v>275</v>
      </c>
      <c r="B34" t="s">
        <v>213</v>
      </c>
      <c r="C34" t="s">
        <v>214</v>
      </c>
      <c r="D34">
        <v>1989</v>
      </c>
      <c r="E34" t="s">
        <v>261</v>
      </c>
      <c r="F34" t="s">
        <v>216</v>
      </c>
      <c r="G34">
        <v>47</v>
      </c>
      <c r="H34">
        <v>237</v>
      </c>
      <c r="I34">
        <v>93</v>
      </c>
      <c r="J34">
        <f t="shared" si="0"/>
        <v>0.5053763440860215</v>
      </c>
      <c r="K34">
        <f t="shared" si="1"/>
        <v>2.5483870967741935</v>
      </c>
    </row>
    <row r="35" spans="1:11" x14ac:dyDescent="0.45">
      <c r="A35" t="s">
        <v>276</v>
      </c>
      <c r="B35" t="s">
        <v>267</v>
      </c>
      <c r="C35" t="s">
        <v>214</v>
      </c>
      <c r="D35">
        <v>1984</v>
      </c>
      <c r="E35" t="s">
        <v>261</v>
      </c>
      <c r="F35" t="s">
        <v>216</v>
      </c>
      <c r="G35">
        <v>56</v>
      </c>
      <c r="H35">
        <v>238</v>
      </c>
      <c r="I35">
        <v>90</v>
      </c>
      <c r="J35">
        <f t="shared" si="0"/>
        <v>0.62222222222222223</v>
      </c>
      <c r="K35">
        <f t="shared" si="1"/>
        <v>2.6444444444444444</v>
      </c>
    </row>
    <row r="36" spans="1:11" x14ac:dyDescent="0.45">
      <c r="A36" t="s">
        <v>277</v>
      </c>
      <c r="B36" t="s">
        <v>254</v>
      </c>
      <c r="C36" t="s">
        <v>214</v>
      </c>
      <c r="D36">
        <v>1987</v>
      </c>
      <c r="E36" t="s">
        <v>261</v>
      </c>
      <c r="F36" t="s">
        <v>216</v>
      </c>
      <c r="G36">
        <v>60</v>
      </c>
      <c r="H36">
        <v>240</v>
      </c>
      <c r="I36">
        <v>17</v>
      </c>
      <c r="J36">
        <f t="shared" si="0"/>
        <v>3.5294117647058822</v>
      </c>
      <c r="K36">
        <f t="shared" si="1"/>
        <v>14.117647058823529</v>
      </c>
    </row>
    <row r="37" spans="1:11" x14ac:dyDescent="0.45">
      <c r="A37" t="s">
        <v>278</v>
      </c>
      <c r="B37" t="s">
        <v>279</v>
      </c>
      <c r="C37" t="s">
        <v>265</v>
      </c>
      <c r="D37">
        <v>1988</v>
      </c>
      <c r="E37" t="s">
        <v>261</v>
      </c>
      <c r="F37" t="s">
        <v>216</v>
      </c>
      <c r="G37">
        <v>50</v>
      </c>
      <c r="H37">
        <v>244</v>
      </c>
      <c r="I37">
        <v>58</v>
      </c>
      <c r="J37">
        <f t="shared" si="0"/>
        <v>0.86206896551724133</v>
      </c>
      <c r="K37">
        <f t="shared" si="1"/>
        <v>4.2068965517241379</v>
      </c>
    </row>
    <row r="38" spans="1:11" x14ac:dyDescent="0.45">
      <c r="A38" t="s">
        <v>280</v>
      </c>
      <c r="B38" t="s">
        <v>213</v>
      </c>
      <c r="C38" t="s">
        <v>214</v>
      </c>
      <c r="D38">
        <v>1989</v>
      </c>
      <c r="E38" t="s">
        <v>261</v>
      </c>
      <c r="F38" t="s">
        <v>216</v>
      </c>
      <c r="G38">
        <v>75</v>
      </c>
      <c r="H38">
        <v>248</v>
      </c>
      <c r="I38">
        <v>39</v>
      </c>
      <c r="J38">
        <f t="shared" si="0"/>
        <v>1.9230769230769231</v>
      </c>
      <c r="K38">
        <f t="shared" si="1"/>
        <v>6.3589743589743586</v>
      </c>
    </row>
    <row r="39" spans="1:11" x14ac:dyDescent="0.45">
      <c r="A39" t="s">
        <v>281</v>
      </c>
      <c r="B39" t="s">
        <v>282</v>
      </c>
      <c r="C39" t="s">
        <v>283</v>
      </c>
      <c r="D39">
        <v>1985</v>
      </c>
      <c r="E39" t="s">
        <v>261</v>
      </c>
      <c r="F39" t="s">
        <v>216</v>
      </c>
      <c r="G39">
        <v>63</v>
      </c>
      <c r="H39">
        <v>248</v>
      </c>
      <c r="I39">
        <v>88</v>
      </c>
      <c r="J39">
        <f t="shared" si="0"/>
        <v>0.71590909090909094</v>
      </c>
      <c r="K39">
        <f t="shared" si="1"/>
        <v>2.8181818181818183</v>
      </c>
    </row>
    <row r="40" spans="1:11" x14ac:dyDescent="0.45">
      <c r="A40" t="s">
        <v>284</v>
      </c>
      <c r="B40" t="s">
        <v>285</v>
      </c>
      <c r="C40" t="s">
        <v>286</v>
      </c>
      <c r="D40">
        <v>1985</v>
      </c>
      <c r="E40" t="s">
        <v>261</v>
      </c>
      <c r="F40" t="s">
        <v>216</v>
      </c>
      <c r="G40">
        <v>60</v>
      </c>
      <c r="H40">
        <v>249</v>
      </c>
      <c r="I40">
        <v>75</v>
      </c>
      <c r="J40">
        <f t="shared" si="0"/>
        <v>0.8</v>
      </c>
      <c r="K40">
        <f t="shared" si="1"/>
        <v>3.32</v>
      </c>
    </row>
    <row r="41" spans="1:11" x14ac:dyDescent="0.45">
      <c r="A41" t="s">
        <v>287</v>
      </c>
      <c r="B41" t="s">
        <v>288</v>
      </c>
      <c r="C41" t="s">
        <v>214</v>
      </c>
      <c r="D41">
        <v>1987</v>
      </c>
      <c r="E41" t="s">
        <v>261</v>
      </c>
      <c r="F41" t="s">
        <v>216</v>
      </c>
      <c r="G41">
        <v>50</v>
      </c>
      <c r="H41">
        <v>250</v>
      </c>
      <c r="I41">
        <v>39</v>
      </c>
      <c r="J41">
        <f t="shared" si="0"/>
        <v>1.2820512820512822</v>
      </c>
      <c r="K41">
        <f t="shared" si="1"/>
        <v>6.4102564102564106</v>
      </c>
    </row>
    <row r="42" spans="1:11" x14ac:dyDescent="0.45">
      <c r="A42" t="s">
        <v>289</v>
      </c>
      <c r="B42" t="s">
        <v>237</v>
      </c>
      <c r="C42" t="s">
        <v>214</v>
      </c>
      <c r="D42">
        <v>1989</v>
      </c>
      <c r="E42" t="s">
        <v>261</v>
      </c>
      <c r="F42" t="s">
        <v>216</v>
      </c>
      <c r="G42">
        <v>66</v>
      </c>
      <c r="H42">
        <v>265</v>
      </c>
      <c r="I42">
        <v>40</v>
      </c>
      <c r="J42">
        <f t="shared" si="0"/>
        <v>1.65</v>
      </c>
      <c r="K42">
        <f t="shared" si="1"/>
        <v>6.625</v>
      </c>
    </row>
    <row r="43" spans="1:11" x14ac:dyDescent="0.45">
      <c r="A43" t="s">
        <v>290</v>
      </c>
      <c r="B43" t="s">
        <v>243</v>
      </c>
      <c r="C43" t="s">
        <v>244</v>
      </c>
      <c r="D43">
        <v>1989</v>
      </c>
      <c r="E43" t="s">
        <v>261</v>
      </c>
      <c r="F43" t="s">
        <v>216</v>
      </c>
      <c r="G43">
        <v>68</v>
      </c>
      <c r="H43">
        <v>275</v>
      </c>
      <c r="I43">
        <v>19</v>
      </c>
      <c r="J43">
        <f t="shared" si="0"/>
        <v>3.5789473684210527</v>
      </c>
      <c r="K43">
        <f t="shared" si="1"/>
        <v>14.473684210526315</v>
      </c>
    </row>
    <row r="44" spans="1:11" x14ac:dyDescent="0.45">
      <c r="A44" t="s">
        <v>291</v>
      </c>
      <c r="B44" t="s">
        <v>267</v>
      </c>
      <c r="C44" t="s">
        <v>214</v>
      </c>
      <c r="D44">
        <v>1983</v>
      </c>
      <c r="E44" t="s">
        <v>261</v>
      </c>
      <c r="F44" t="s">
        <v>216</v>
      </c>
      <c r="G44">
        <v>64</v>
      </c>
      <c r="H44">
        <v>275</v>
      </c>
      <c r="I44">
        <v>97</v>
      </c>
      <c r="J44">
        <f t="shared" si="0"/>
        <v>0.65979381443298968</v>
      </c>
      <c r="K44">
        <f t="shared" si="1"/>
        <v>2.8350515463917527</v>
      </c>
    </row>
    <row r="45" spans="1:11" x14ac:dyDescent="0.45">
      <c r="A45" t="s">
        <v>292</v>
      </c>
      <c r="B45" t="s">
        <v>270</v>
      </c>
      <c r="C45" t="s">
        <v>271</v>
      </c>
      <c r="D45">
        <v>1986</v>
      </c>
      <c r="E45" t="s">
        <v>261</v>
      </c>
      <c r="F45" t="s">
        <v>216</v>
      </c>
      <c r="G45">
        <v>66</v>
      </c>
      <c r="H45">
        <v>280</v>
      </c>
      <c r="I45">
        <v>57</v>
      </c>
      <c r="J45">
        <f t="shared" si="0"/>
        <v>1.1578947368421053</v>
      </c>
      <c r="K45">
        <f t="shared" si="1"/>
        <v>4.9122807017543861</v>
      </c>
    </row>
    <row r="46" spans="1:11" x14ac:dyDescent="0.45">
      <c r="A46" t="s">
        <v>293</v>
      </c>
      <c r="B46" t="s">
        <v>254</v>
      </c>
      <c r="C46" t="s">
        <v>214</v>
      </c>
      <c r="D46">
        <v>1985</v>
      </c>
      <c r="E46" t="s">
        <v>261</v>
      </c>
      <c r="F46" t="s">
        <v>216</v>
      </c>
      <c r="G46">
        <v>72</v>
      </c>
      <c r="H46">
        <v>281</v>
      </c>
      <c r="I46">
        <v>75</v>
      </c>
      <c r="J46">
        <f t="shared" si="0"/>
        <v>0.96</v>
      </c>
      <c r="K46">
        <f t="shared" si="1"/>
        <v>3.7466666666666666</v>
      </c>
    </row>
    <row r="47" spans="1:11" x14ac:dyDescent="0.45">
      <c r="A47" t="s">
        <v>294</v>
      </c>
      <c r="B47" t="s">
        <v>295</v>
      </c>
      <c r="C47" t="s">
        <v>214</v>
      </c>
      <c r="D47">
        <v>1984</v>
      </c>
      <c r="E47" t="s">
        <v>261</v>
      </c>
      <c r="F47" t="s">
        <v>216</v>
      </c>
      <c r="G47">
        <v>76</v>
      </c>
      <c r="H47">
        <v>287</v>
      </c>
      <c r="I47">
        <v>98</v>
      </c>
      <c r="J47">
        <f t="shared" si="0"/>
        <v>0.77551020408163263</v>
      </c>
      <c r="K47">
        <f t="shared" si="1"/>
        <v>2.9285714285714284</v>
      </c>
    </row>
    <row r="48" spans="1:11" x14ac:dyDescent="0.45">
      <c r="A48" t="s">
        <v>296</v>
      </c>
      <c r="B48" t="s">
        <v>297</v>
      </c>
      <c r="C48" t="s">
        <v>214</v>
      </c>
      <c r="D48">
        <v>1987</v>
      </c>
      <c r="E48" t="s">
        <v>261</v>
      </c>
      <c r="F48" t="s">
        <v>216</v>
      </c>
      <c r="G48">
        <v>61</v>
      </c>
      <c r="H48">
        <v>288</v>
      </c>
      <c r="I48">
        <v>91</v>
      </c>
      <c r="J48">
        <f t="shared" si="0"/>
        <v>0.67032967032967028</v>
      </c>
      <c r="K48">
        <f t="shared" si="1"/>
        <v>3.1648351648351647</v>
      </c>
    </row>
    <row r="49" spans="1:11" x14ac:dyDescent="0.45">
      <c r="A49" t="s">
        <v>298</v>
      </c>
      <c r="B49" t="s">
        <v>267</v>
      </c>
      <c r="C49" t="s">
        <v>214</v>
      </c>
      <c r="D49">
        <v>1983</v>
      </c>
      <c r="E49" t="s">
        <v>261</v>
      </c>
      <c r="F49" t="s">
        <v>216</v>
      </c>
      <c r="G49">
        <v>71</v>
      </c>
      <c r="H49">
        <v>296</v>
      </c>
      <c r="I49">
        <v>65</v>
      </c>
      <c r="J49">
        <f t="shared" si="0"/>
        <v>1.0923076923076922</v>
      </c>
      <c r="K49">
        <f t="shared" si="1"/>
        <v>4.5538461538461537</v>
      </c>
    </row>
    <row r="50" spans="1:11" x14ac:dyDescent="0.45">
      <c r="A50" t="s">
        <v>299</v>
      </c>
      <c r="B50" t="s">
        <v>267</v>
      </c>
      <c r="C50" t="s">
        <v>214</v>
      </c>
      <c r="D50">
        <v>1982</v>
      </c>
      <c r="E50" t="s">
        <v>261</v>
      </c>
      <c r="F50" t="s">
        <v>222</v>
      </c>
      <c r="G50">
        <v>75</v>
      </c>
      <c r="H50">
        <v>305</v>
      </c>
      <c r="I50">
        <v>25</v>
      </c>
      <c r="J50">
        <f t="shared" si="0"/>
        <v>3</v>
      </c>
      <c r="K50">
        <f t="shared" si="1"/>
        <v>12.2</v>
      </c>
    </row>
    <row r="51" spans="1:11" x14ac:dyDescent="0.45">
      <c r="A51" t="s">
        <v>300</v>
      </c>
      <c r="B51" t="s">
        <v>237</v>
      </c>
      <c r="C51" t="s">
        <v>214</v>
      </c>
      <c r="D51">
        <v>1989</v>
      </c>
      <c r="E51" t="s">
        <v>261</v>
      </c>
      <c r="F51" t="s">
        <v>222</v>
      </c>
      <c r="G51">
        <v>60</v>
      </c>
      <c r="H51">
        <v>307</v>
      </c>
      <c r="I51">
        <v>44</v>
      </c>
      <c r="J51">
        <f t="shared" si="0"/>
        <v>1.3636363636363635</v>
      </c>
      <c r="K51">
        <f t="shared" si="1"/>
        <v>6.9772727272727275</v>
      </c>
    </row>
    <row r="52" spans="1:11" x14ac:dyDescent="0.45">
      <c r="A52" t="s">
        <v>301</v>
      </c>
      <c r="B52" t="s">
        <v>302</v>
      </c>
      <c r="C52" t="s">
        <v>303</v>
      </c>
      <c r="D52">
        <v>1989</v>
      </c>
      <c r="E52" t="s">
        <v>261</v>
      </c>
      <c r="F52" t="s">
        <v>222</v>
      </c>
      <c r="G52">
        <v>70</v>
      </c>
      <c r="H52">
        <v>369</v>
      </c>
      <c r="I52">
        <v>42</v>
      </c>
      <c r="J52">
        <f t="shared" si="0"/>
        <v>1.6666666666666667</v>
      </c>
      <c r="K52">
        <f t="shared" si="1"/>
        <v>8.7857142857142865</v>
      </c>
    </row>
    <row r="53" spans="1:11" x14ac:dyDescent="0.45">
      <c r="A53" t="s">
        <v>304</v>
      </c>
      <c r="B53" t="s">
        <v>213</v>
      </c>
      <c r="C53" t="s">
        <v>214</v>
      </c>
      <c r="D53">
        <v>1991</v>
      </c>
      <c r="E53" t="s">
        <v>305</v>
      </c>
      <c r="F53" t="s">
        <v>216</v>
      </c>
      <c r="G53">
        <v>60</v>
      </c>
      <c r="H53">
        <v>231</v>
      </c>
      <c r="I53">
        <v>20</v>
      </c>
      <c r="J53">
        <f t="shared" si="0"/>
        <v>3</v>
      </c>
      <c r="K53">
        <f t="shared" si="1"/>
        <v>11.55</v>
      </c>
    </row>
    <row r="54" spans="1:11" x14ac:dyDescent="0.45">
      <c r="A54" t="s">
        <v>306</v>
      </c>
      <c r="B54" t="s">
        <v>307</v>
      </c>
      <c r="C54" t="s">
        <v>308</v>
      </c>
      <c r="D54">
        <v>1994</v>
      </c>
      <c r="E54" t="s">
        <v>305</v>
      </c>
      <c r="F54" t="s">
        <v>216</v>
      </c>
      <c r="G54">
        <v>52</v>
      </c>
      <c r="H54">
        <v>233</v>
      </c>
      <c r="I54">
        <v>59</v>
      </c>
      <c r="J54">
        <f t="shared" si="0"/>
        <v>0.88135593220338981</v>
      </c>
      <c r="K54">
        <f t="shared" si="1"/>
        <v>3.9491525423728815</v>
      </c>
    </row>
    <row r="55" spans="1:11" x14ac:dyDescent="0.45">
      <c r="A55" t="s">
        <v>309</v>
      </c>
      <c r="B55" t="s">
        <v>307</v>
      </c>
      <c r="C55" t="s">
        <v>308</v>
      </c>
      <c r="D55">
        <v>1997</v>
      </c>
      <c r="E55" t="s">
        <v>305</v>
      </c>
      <c r="F55" t="s">
        <v>216</v>
      </c>
      <c r="G55">
        <v>54</v>
      </c>
      <c r="H55">
        <v>234</v>
      </c>
      <c r="I55">
        <v>87</v>
      </c>
      <c r="J55">
        <f t="shared" si="0"/>
        <v>0.62068965517241381</v>
      </c>
      <c r="K55">
        <f t="shared" si="1"/>
        <v>2.6896551724137931</v>
      </c>
    </row>
    <row r="56" spans="1:11" x14ac:dyDescent="0.45">
      <c r="A56" t="s">
        <v>310</v>
      </c>
      <c r="B56" t="s">
        <v>288</v>
      </c>
      <c r="C56" t="s">
        <v>214</v>
      </c>
      <c r="D56">
        <v>1992</v>
      </c>
      <c r="E56" t="s">
        <v>305</v>
      </c>
      <c r="F56" t="s">
        <v>216</v>
      </c>
      <c r="G56">
        <v>50</v>
      </c>
      <c r="H56">
        <v>235</v>
      </c>
      <c r="I56">
        <v>56</v>
      </c>
      <c r="J56">
        <f t="shared" si="0"/>
        <v>0.8928571428571429</v>
      </c>
      <c r="K56">
        <f t="shared" si="1"/>
        <v>4.1964285714285712</v>
      </c>
    </row>
    <row r="57" spans="1:11" x14ac:dyDescent="0.45">
      <c r="A57" t="s">
        <v>311</v>
      </c>
      <c r="B57" t="s">
        <v>240</v>
      </c>
      <c r="C57" t="s">
        <v>214</v>
      </c>
      <c r="D57">
        <v>1992</v>
      </c>
      <c r="E57" t="s">
        <v>305</v>
      </c>
      <c r="F57" t="s">
        <v>216</v>
      </c>
      <c r="G57">
        <v>58</v>
      </c>
      <c r="H57">
        <v>236</v>
      </c>
      <c r="I57">
        <v>58</v>
      </c>
      <c r="J57">
        <f t="shared" si="0"/>
        <v>1</v>
      </c>
      <c r="K57">
        <f t="shared" si="1"/>
        <v>4.068965517241379</v>
      </c>
    </row>
    <row r="58" spans="1:11" x14ac:dyDescent="0.45">
      <c r="A58" t="s">
        <v>312</v>
      </c>
      <c r="B58" t="s">
        <v>313</v>
      </c>
      <c r="C58" t="s">
        <v>314</v>
      </c>
      <c r="D58">
        <v>1991</v>
      </c>
      <c r="E58" t="s">
        <v>305</v>
      </c>
      <c r="F58" t="s">
        <v>216</v>
      </c>
      <c r="G58">
        <v>50</v>
      </c>
      <c r="H58">
        <v>236</v>
      </c>
      <c r="I58">
        <v>36</v>
      </c>
      <c r="J58">
        <f t="shared" si="0"/>
        <v>1.3888888888888888</v>
      </c>
      <c r="K58">
        <f t="shared" si="1"/>
        <v>6.5555555555555554</v>
      </c>
    </row>
    <row r="59" spans="1:11" x14ac:dyDescent="0.45">
      <c r="A59" t="s">
        <v>315</v>
      </c>
      <c r="B59" t="s">
        <v>279</v>
      </c>
      <c r="C59" t="s">
        <v>265</v>
      </c>
      <c r="D59">
        <v>1994</v>
      </c>
      <c r="E59" t="s">
        <v>305</v>
      </c>
      <c r="F59" t="s">
        <v>216</v>
      </c>
      <c r="G59">
        <v>62</v>
      </c>
      <c r="H59">
        <v>238</v>
      </c>
      <c r="I59">
        <v>93</v>
      </c>
      <c r="J59">
        <f t="shared" si="0"/>
        <v>0.66666666666666663</v>
      </c>
      <c r="K59">
        <f t="shared" si="1"/>
        <v>2.5591397849462365</v>
      </c>
    </row>
    <row r="60" spans="1:11" x14ac:dyDescent="0.45">
      <c r="A60" t="s">
        <v>316</v>
      </c>
      <c r="B60" t="s">
        <v>297</v>
      </c>
      <c r="C60" t="s">
        <v>214</v>
      </c>
      <c r="D60">
        <v>1991</v>
      </c>
      <c r="E60" t="s">
        <v>305</v>
      </c>
      <c r="F60" t="s">
        <v>216</v>
      </c>
      <c r="G60">
        <v>54</v>
      </c>
      <c r="H60">
        <v>241</v>
      </c>
      <c r="I60">
        <v>16</v>
      </c>
      <c r="J60">
        <f t="shared" si="0"/>
        <v>3.375</v>
      </c>
      <c r="K60">
        <f t="shared" si="1"/>
        <v>15.0625</v>
      </c>
    </row>
    <row r="61" spans="1:11" x14ac:dyDescent="0.45">
      <c r="A61" t="s">
        <v>317</v>
      </c>
      <c r="B61" t="s">
        <v>307</v>
      </c>
      <c r="C61" t="s">
        <v>308</v>
      </c>
      <c r="D61">
        <v>1991</v>
      </c>
      <c r="E61" t="s">
        <v>305</v>
      </c>
      <c r="F61" t="s">
        <v>216</v>
      </c>
      <c r="G61">
        <v>48</v>
      </c>
      <c r="H61">
        <v>243</v>
      </c>
      <c r="I61">
        <v>28</v>
      </c>
      <c r="J61">
        <f t="shared" si="0"/>
        <v>1.7142857142857142</v>
      </c>
      <c r="K61">
        <f t="shared" si="1"/>
        <v>8.6785714285714288</v>
      </c>
    </row>
    <row r="62" spans="1:11" x14ac:dyDescent="0.45">
      <c r="A62" t="s">
        <v>318</v>
      </c>
      <c r="B62" t="s">
        <v>319</v>
      </c>
      <c r="C62" t="s">
        <v>320</v>
      </c>
      <c r="D62">
        <v>1993</v>
      </c>
      <c r="E62" t="s">
        <v>305</v>
      </c>
      <c r="F62" t="s">
        <v>216</v>
      </c>
      <c r="G62">
        <v>51</v>
      </c>
      <c r="H62">
        <v>244</v>
      </c>
      <c r="I62">
        <v>92</v>
      </c>
      <c r="J62">
        <f t="shared" si="0"/>
        <v>0.55434782608695654</v>
      </c>
      <c r="K62">
        <f t="shared" si="1"/>
        <v>2.652173913043478</v>
      </c>
    </row>
    <row r="63" spans="1:11" x14ac:dyDescent="0.45">
      <c r="A63" t="s">
        <v>321</v>
      </c>
      <c r="B63" t="s">
        <v>322</v>
      </c>
      <c r="C63" t="s">
        <v>323</v>
      </c>
      <c r="D63">
        <v>1995</v>
      </c>
      <c r="E63" t="s">
        <v>305</v>
      </c>
      <c r="F63" t="s">
        <v>216</v>
      </c>
      <c r="G63">
        <v>46</v>
      </c>
      <c r="H63">
        <v>250</v>
      </c>
      <c r="I63">
        <v>87</v>
      </c>
      <c r="J63">
        <f t="shared" si="0"/>
        <v>0.52873563218390807</v>
      </c>
      <c r="K63">
        <f t="shared" si="1"/>
        <v>2.8735632183908044</v>
      </c>
    </row>
    <row r="64" spans="1:11" x14ac:dyDescent="0.45">
      <c r="A64" t="s">
        <v>324</v>
      </c>
      <c r="B64" t="s">
        <v>325</v>
      </c>
      <c r="C64" t="s">
        <v>308</v>
      </c>
      <c r="D64">
        <v>1995</v>
      </c>
      <c r="E64" t="s">
        <v>305</v>
      </c>
      <c r="F64" t="s">
        <v>216</v>
      </c>
      <c r="G64">
        <v>55</v>
      </c>
      <c r="H64">
        <v>252</v>
      </c>
      <c r="I64">
        <v>27</v>
      </c>
      <c r="J64">
        <f t="shared" si="0"/>
        <v>2.0370370370370372</v>
      </c>
      <c r="K64">
        <f t="shared" si="1"/>
        <v>9.3333333333333339</v>
      </c>
    </row>
    <row r="65" spans="1:11" x14ac:dyDescent="0.45">
      <c r="A65" t="s">
        <v>326</v>
      </c>
      <c r="B65" t="s">
        <v>325</v>
      </c>
      <c r="C65" t="s">
        <v>308</v>
      </c>
      <c r="D65">
        <v>1996</v>
      </c>
      <c r="E65" t="s">
        <v>305</v>
      </c>
      <c r="F65" t="s">
        <v>216</v>
      </c>
      <c r="G65">
        <v>56</v>
      </c>
      <c r="H65">
        <v>256</v>
      </c>
      <c r="I65">
        <v>75</v>
      </c>
      <c r="J65">
        <f t="shared" si="0"/>
        <v>0.7466666666666667</v>
      </c>
      <c r="K65">
        <f t="shared" si="1"/>
        <v>3.4133333333333336</v>
      </c>
    </row>
    <row r="66" spans="1:11" x14ac:dyDescent="0.45">
      <c r="A66" t="s">
        <v>327</v>
      </c>
      <c r="B66" t="s">
        <v>328</v>
      </c>
      <c r="C66" t="s">
        <v>329</v>
      </c>
      <c r="D66">
        <v>1990</v>
      </c>
      <c r="E66" t="s">
        <v>305</v>
      </c>
      <c r="F66" t="s">
        <v>216</v>
      </c>
      <c r="G66">
        <v>63</v>
      </c>
      <c r="H66">
        <v>257</v>
      </c>
      <c r="I66">
        <v>41</v>
      </c>
      <c r="J66">
        <f t="shared" si="0"/>
        <v>1.5365853658536586</v>
      </c>
      <c r="K66">
        <f t="shared" si="1"/>
        <v>6.2682926829268295</v>
      </c>
    </row>
    <row r="67" spans="1:11" x14ac:dyDescent="0.45">
      <c r="A67" t="s">
        <v>330</v>
      </c>
      <c r="B67" t="s">
        <v>297</v>
      </c>
      <c r="C67" t="s">
        <v>214</v>
      </c>
      <c r="D67">
        <v>1990</v>
      </c>
      <c r="E67" t="s">
        <v>305</v>
      </c>
      <c r="F67" t="s">
        <v>216</v>
      </c>
      <c r="G67">
        <v>58</v>
      </c>
      <c r="H67">
        <v>258</v>
      </c>
      <c r="I67">
        <v>18</v>
      </c>
      <c r="J67">
        <f t="shared" ref="J67:J99" si="2">G67/I67</f>
        <v>3.2222222222222223</v>
      </c>
      <c r="K67">
        <f t="shared" ref="K67:K99" si="3">H67/I67</f>
        <v>14.333333333333334</v>
      </c>
    </row>
    <row r="68" spans="1:11" x14ac:dyDescent="0.45">
      <c r="A68" t="s">
        <v>331</v>
      </c>
      <c r="B68" t="s">
        <v>243</v>
      </c>
      <c r="C68" t="s">
        <v>244</v>
      </c>
      <c r="D68">
        <v>1990</v>
      </c>
      <c r="E68" t="s">
        <v>305</v>
      </c>
      <c r="F68" t="s">
        <v>216</v>
      </c>
      <c r="G68">
        <v>51</v>
      </c>
      <c r="H68">
        <v>263</v>
      </c>
      <c r="I68">
        <v>36</v>
      </c>
      <c r="J68">
        <f t="shared" si="2"/>
        <v>1.4166666666666667</v>
      </c>
      <c r="K68">
        <f t="shared" si="3"/>
        <v>7.3055555555555554</v>
      </c>
    </row>
    <row r="69" spans="1:11" x14ac:dyDescent="0.45">
      <c r="A69" t="s">
        <v>332</v>
      </c>
      <c r="B69" t="s">
        <v>288</v>
      </c>
      <c r="C69" t="s">
        <v>214</v>
      </c>
      <c r="D69">
        <v>1992</v>
      </c>
      <c r="E69" t="s">
        <v>305</v>
      </c>
      <c r="F69" t="s">
        <v>216</v>
      </c>
      <c r="G69">
        <v>60</v>
      </c>
      <c r="H69">
        <v>265</v>
      </c>
      <c r="I69">
        <v>30</v>
      </c>
      <c r="J69">
        <f t="shared" si="2"/>
        <v>2</v>
      </c>
      <c r="K69">
        <f t="shared" si="3"/>
        <v>8.8333333333333339</v>
      </c>
    </row>
    <row r="70" spans="1:11" x14ac:dyDescent="0.45">
      <c r="A70" t="s">
        <v>333</v>
      </c>
      <c r="B70" t="s">
        <v>334</v>
      </c>
      <c r="C70" t="s">
        <v>214</v>
      </c>
      <c r="D70">
        <v>1992</v>
      </c>
      <c r="E70" t="s">
        <v>305</v>
      </c>
      <c r="F70" t="s">
        <v>216</v>
      </c>
      <c r="G70">
        <v>60</v>
      </c>
      <c r="H70">
        <v>265</v>
      </c>
      <c r="I70">
        <v>11</v>
      </c>
      <c r="J70">
        <f t="shared" si="2"/>
        <v>5.4545454545454541</v>
      </c>
      <c r="K70">
        <f t="shared" si="3"/>
        <v>24.09090909090909</v>
      </c>
    </row>
    <row r="71" spans="1:11" x14ac:dyDescent="0.45">
      <c r="A71" t="s">
        <v>335</v>
      </c>
      <c r="B71" t="s">
        <v>270</v>
      </c>
      <c r="C71" t="s">
        <v>271</v>
      </c>
      <c r="D71">
        <v>1995</v>
      </c>
      <c r="E71" t="s">
        <v>305</v>
      </c>
      <c r="F71" t="s">
        <v>216</v>
      </c>
      <c r="G71">
        <v>66</v>
      </c>
      <c r="H71">
        <v>280</v>
      </c>
      <c r="I71">
        <v>56</v>
      </c>
      <c r="J71">
        <f t="shared" si="2"/>
        <v>1.1785714285714286</v>
      </c>
      <c r="K71">
        <f t="shared" si="3"/>
        <v>5</v>
      </c>
    </row>
    <row r="72" spans="1:11" x14ac:dyDescent="0.45">
      <c r="A72" t="s">
        <v>336</v>
      </c>
      <c r="B72" t="s">
        <v>270</v>
      </c>
      <c r="C72" t="s">
        <v>271</v>
      </c>
      <c r="D72">
        <v>1992</v>
      </c>
      <c r="E72" t="s">
        <v>305</v>
      </c>
      <c r="F72" t="s">
        <v>216</v>
      </c>
      <c r="G72">
        <v>66</v>
      </c>
      <c r="H72">
        <v>280</v>
      </c>
      <c r="I72">
        <v>36</v>
      </c>
      <c r="J72">
        <f t="shared" si="2"/>
        <v>1.8333333333333333</v>
      </c>
      <c r="K72">
        <f t="shared" si="3"/>
        <v>7.7777777777777777</v>
      </c>
    </row>
    <row r="73" spans="1:11" x14ac:dyDescent="0.45">
      <c r="A73" t="s">
        <v>337</v>
      </c>
      <c r="B73" t="s">
        <v>338</v>
      </c>
      <c r="C73" t="s">
        <v>303</v>
      </c>
      <c r="D73">
        <v>1999</v>
      </c>
      <c r="E73" t="s">
        <v>305</v>
      </c>
      <c r="F73" t="s">
        <v>216</v>
      </c>
      <c r="G73">
        <v>59</v>
      </c>
      <c r="H73">
        <v>285</v>
      </c>
      <c r="I73">
        <v>19</v>
      </c>
      <c r="J73">
        <f t="shared" si="2"/>
        <v>3.1052631578947367</v>
      </c>
      <c r="K73">
        <f t="shared" si="3"/>
        <v>15</v>
      </c>
    </row>
    <row r="74" spans="1:11" x14ac:dyDescent="0.45">
      <c r="A74" t="s">
        <v>339</v>
      </c>
      <c r="B74" t="s">
        <v>302</v>
      </c>
      <c r="C74" t="s">
        <v>303</v>
      </c>
      <c r="D74">
        <v>1999</v>
      </c>
      <c r="E74" t="s">
        <v>305</v>
      </c>
      <c r="F74" t="s">
        <v>216</v>
      </c>
      <c r="G74">
        <v>70</v>
      </c>
      <c r="H74">
        <v>290</v>
      </c>
      <c r="I74">
        <v>84</v>
      </c>
      <c r="J74">
        <f t="shared" si="2"/>
        <v>0.83333333333333337</v>
      </c>
      <c r="K74">
        <f t="shared" si="3"/>
        <v>3.4523809523809526</v>
      </c>
    </row>
    <row r="75" spans="1:11" x14ac:dyDescent="0.45">
      <c r="A75" t="s">
        <v>340</v>
      </c>
      <c r="B75" t="s">
        <v>341</v>
      </c>
      <c r="C75" t="s">
        <v>214</v>
      </c>
      <c r="D75">
        <v>1991</v>
      </c>
      <c r="E75" t="s">
        <v>305</v>
      </c>
      <c r="F75" t="s">
        <v>216</v>
      </c>
      <c r="G75">
        <v>57</v>
      </c>
      <c r="H75">
        <v>290</v>
      </c>
      <c r="I75">
        <v>41</v>
      </c>
      <c r="J75">
        <f t="shared" si="2"/>
        <v>1.3902439024390243</v>
      </c>
      <c r="K75">
        <f t="shared" si="3"/>
        <v>7.0731707317073171</v>
      </c>
    </row>
    <row r="76" spans="1:11" x14ac:dyDescent="0.45">
      <c r="A76" t="s">
        <v>342</v>
      </c>
      <c r="B76" t="s">
        <v>237</v>
      </c>
      <c r="C76" t="s">
        <v>214</v>
      </c>
      <c r="D76">
        <v>1990</v>
      </c>
      <c r="E76" t="s">
        <v>305</v>
      </c>
      <c r="F76" t="s">
        <v>216</v>
      </c>
      <c r="G76">
        <v>65</v>
      </c>
      <c r="H76">
        <v>293</v>
      </c>
      <c r="I76">
        <v>90</v>
      </c>
      <c r="J76">
        <f t="shared" si="2"/>
        <v>0.72222222222222221</v>
      </c>
      <c r="K76">
        <f t="shared" si="3"/>
        <v>3.2555555555555555</v>
      </c>
    </row>
    <row r="77" spans="1:11" x14ac:dyDescent="0.45">
      <c r="A77" t="s">
        <v>343</v>
      </c>
      <c r="B77" t="s">
        <v>344</v>
      </c>
      <c r="C77" t="s">
        <v>308</v>
      </c>
      <c r="D77">
        <v>1993</v>
      </c>
      <c r="E77" t="s">
        <v>305</v>
      </c>
      <c r="F77" t="s">
        <v>216</v>
      </c>
      <c r="G77">
        <v>70</v>
      </c>
      <c r="H77">
        <v>296</v>
      </c>
      <c r="I77">
        <v>46</v>
      </c>
      <c r="J77">
        <f t="shared" si="2"/>
        <v>1.5217391304347827</v>
      </c>
      <c r="K77">
        <f t="shared" si="3"/>
        <v>6.4347826086956523</v>
      </c>
    </row>
    <row r="78" spans="1:11" x14ac:dyDescent="0.45">
      <c r="A78" t="s">
        <v>345</v>
      </c>
      <c r="B78" t="s">
        <v>328</v>
      </c>
      <c r="C78" t="s">
        <v>329</v>
      </c>
      <c r="D78">
        <v>1997</v>
      </c>
      <c r="E78" t="s">
        <v>305</v>
      </c>
      <c r="F78" t="s">
        <v>216</v>
      </c>
      <c r="G78">
        <v>63</v>
      </c>
      <c r="H78">
        <v>299</v>
      </c>
      <c r="I78">
        <v>15</v>
      </c>
      <c r="J78">
        <f t="shared" si="2"/>
        <v>4.2</v>
      </c>
      <c r="K78">
        <f t="shared" si="3"/>
        <v>19.933333333333334</v>
      </c>
    </row>
    <row r="79" spans="1:11" x14ac:dyDescent="0.45">
      <c r="A79" t="s">
        <v>346</v>
      </c>
      <c r="B79" t="s">
        <v>347</v>
      </c>
      <c r="C79" t="s">
        <v>348</v>
      </c>
      <c r="D79">
        <v>1995</v>
      </c>
      <c r="E79" t="s">
        <v>305</v>
      </c>
      <c r="F79" t="s">
        <v>216</v>
      </c>
      <c r="G79">
        <v>105</v>
      </c>
      <c r="H79">
        <v>300</v>
      </c>
      <c r="I79">
        <v>71</v>
      </c>
      <c r="J79">
        <f t="shared" si="2"/>
        <v>1.4788732394366197</v>
      </c>
      <c r="K79">
        <f t="shared" si="3"/>
        <v>4.225352112676056</v>
      </c>
    </row>
    <row r="80" spans="1:11" x14ac:dyDescent="0.45">
      <c r="A80" t="s">
        <v>349</v>
      </c>
      <c r="B80" t="s">
        <v>237</v>
      </c>
      <c r="C80" t="s">
        <v>214</v>
      </c>
      <c r="D80">
        <v>1990</v>
      </c>
      <c r="E80" t="s">
        <v>305</v>
      </c>
      <c r="F80" t="s">
        <v>222</v>
      </c>
      <c r="G80">
        <v>64</v>
      </c>
      <c r="H80">
        <v>303</v>
      </c>
      <c r="I80">
        <v>12</v>
      </c>
      <c r="J80">
        <f t="shared" si="2"/>
        <v>5.333333333333333</v>
      </c>
      <c r="K80">
        <f t="shared" si="3"/>
        <v>25.25</v>
      </c>
    </row>
    <row r="81" spans="1:11" x14ac:dyDescent="0.45">
      <c r="A81" t="s">
        <v>350</v>
      </c>
      <c r="B81" t="s">
        <v>252</v>
      </c>
      <c r="C81" t="s">
        <v>214</v>
      </c>
      <c r="D81">
        <v>1990</v>
      </c>
      <c r="E81" t="s">
        <v>305</v>
      </c>
      <c r="F81" t="s">
        <v>222</v>
      </c>
      <c r="G81">
        <v>75</v>
      </c>
      <c r="H81">
        <v>310</v>
      </c>
      <c r="I81">
        <v>57</v>
      </c>
      <c r="J81">
        <f t="shared" si="2"/>
        <v>1.3157894736842106</v>
      </c>
      <c r="K81">
        <f t="shared" si="3"/>
        <v>5.4385964912280702</v>
      </c>
    </row>
    <row r="82" spans="1:11" x14ac:dyDescent="0.45">
      <c r="A82" t="s">
        <v>351</v>
      </c>
      <c r="B82" t="s">
        <v>279</v>
      </c>
      <c r="C82" t="s">
        <v>265</v>
      </c>
      <c r="D82">
        <v>1999</v>
      </c>
      <c r="E82" t="s">
        <v>305</v>
      </c>
      <c r="F82" t="s">
        <v>222</v>
      </c>
      <c r="G82">
        <v>55</v>
      </c>
      <c r="H82">
        <v>310</v>
      </c>
      <c r="I82">
        <v>83</v>
      </c>
      <c r="J82">
        <f t="shared" si="2"/>
        <v>0.66265060240963858</v>
      </c>
      <c r="K82">
        <f t="shared" si="3"/>
        <v>3.7349397590361444</v>
      </c>
    </row>
    <row r="83" spans="1:11" x14ac:dyDescent="0.45">
      <c r="A83" t="s">
        <v>352</v>
      </c>
      <c r="B83" t="s">
        <v>288</v>
      </c>
      <c r="C83" t="s">
        <v>214</v>
      </c>
      <c r="D83">
        <v>1993</v>
      </c>
      <c r="E83" t="s">
        <v>305</v>
      </c>
      <c r="F83" t="s">
        <v>222</v>
      </c>
      <c r="G83">
        <v>55</v>
      </c>
      <c r="H83">
        <v>312</v>
      </c>
      <c r="I83">
        <v>71</v>
      </c>
      <c r="J83">
        <f t="shared" si="2"/>
        <v>0.77464788732394363</v>
      </c>
      <c r="K83">
        <f t="shared" si="3"/>
        <v>4.394366197183099</v>
      </c>
    </row>
    <row r="84" spans="1:11" x14ac:dyDescent="0.45">
      <c r="A84" t="s">
        <v>353</v>
      </c>
      <c r="B84" t="s">
        <v>354</v>
      </c>
      <c r="C84" t="s">
        <v>355</v>
      </c>
      <c r="D84">
        <v>1997</v>
      </c>
      <c r="E84" t="s">
        <v>305</v>
      </c>
      <c r="F84" t="s">
        <v>222</v>
      </c>
      <c r="G84">
        <v>90</v>
      </c>
      <c r="H84">
        <v>320</v>
      </c>
      <c r="I84">
        <v>80</v>
      </c>
      <c r="J84">
        <f t="shared" si="2"/>
        <v>1.125</v>
      </c>
      <c r="K84">
        <f t="shared" si="3"/>
        <v>4</v>
      </c>
    </row>
    <row r="85" spans="1:11" x14ac:dyDescent="0.45">
      <c r="A85" t="s">
        <v>356</v>
      </c>
      <c r="B85" t="s">
        <v>357</v>
      </c>
      <c r="C85" t="s">
        <v>357</v>
      </c>
      <c r="D85">
        <v>1998</v>
      </c>
      <c r="E85" t="s">
        <v>305</v>
      </c>
      <c r="F85" t="s">
        <v>222</v>
      </c>
      <c r="G85">
        <v>60</v>
      </c>
      <c r="H85">
        <v>321</v>
      </c>
      <c r="I85">
        <v>79</v>
      </c>
      <c r="J85">
        <f t="shared" si="2"/>
        <v>0.759493670886076</v>
      </c>
      <c r="K85">
        <f t="shared" si="3"/>
        <v>4.0632911392405067</v>
      </c>
    </row>
    <row r="86" spans="1:11" x14ac:dyDescent="0.45">
      <c r="A86" t="s">
        <v>358</v>
      </c>
      <c r="B86" t="s">
        <v>359</v>
      </c>
      <c r="C86" t="s">
        <v>320</v>
      </c>
      <c r="D86">
        <v>1997</v>
      </c>
      <c r="E86" t="s">
        <v>305</v>
      </c>
      <c r="F86" t="s">
        <v>222</v>
      </c>
      <c r="G86">
        <v>85</v>
      </c>
      <c r="H86">
        <v>348</v>
      </c>
      <c r="I86">
        <v>55</v>
      </c>
      <c r="J86">
        <f t="shared" si="2"/>
        <v>1.5454545454545454</v>
      </c>
      <c r="K86">
        <f t="shared" si="3"/>
        <v>6.3272727272727272</v>
      </c>
    </row>
    <row r="87" spans="1:11" x14ac:dyDescent="0.45">
      <c r="A87" t="s">
        <v>360</v>
      </c>
      <c r="B87" t="s">
        <v>302</v>
      </c>
      <c r="C87" t="s">
        <v>303</v>
      </c>
      <c r="D87">
        <v>1998</v>
      </c>
      <c r="E87" t="s">
        <v>305</v>
      </c>
      <c r="F87" t="s">
        <v>222</v>
      </c>
      <c r="G87">
        <v>79</v>
      </c>
      <c r="H87">
        <v>350</v>
      </c>
      <c r="I87">
        <v>74</v>
      </c>
      <c r="J87">
        <f t="shared" si="2"/>
        <v>1.0675675675675675</v>
      </c>
      <c r="K87">
        <f t="shared" si="3"/>
        <v>4.7297297297297298</v>
      </c>
    </row>
    <row r="88" spans="1:11" x14ac:dyDescent="0.45">
      <c r="A88" t="s">
        <v>361</v>
      </c>
      <c r="B88" t="s">
        <v>302</v>
      </c>
      <c r="C88" t="s">
        <v>303</v>
      </c>
      <c r="D88">
        <v>1992</v>
      </c>
      <c r="E88" t="s">
        <v>305</v>
      </c>
      <c r="F88" t="s">
        <v>222</v>
      </c>
      <c r="G88">
        <v>78</v>
      </c>
      <c r="H88">
        <v>374</v>
      </c>
      <c r="I88">
        <v>36</v>
      </c>
      <c r="J88">
        <f t="shared" si="2"/>
        <v>2.1666666666666665</v>
      </c>
      <c r="K88">
        <f t="shared" si="3"/>
        <v>10.388888888888889</v>
      </c>
    </row>
    <row r="89" spans="1:11" x14ac:dyDescent="0.45">
      <c r="A89" t="s">
        <v>362</v>
      </c>
      <c r="B89" t="s">
        <v>363</v>
      </c>
      <c r="C89" t="s">
        <v>303</v>
      </c>
      <c r="D89">
        <v>1996</v>
      </c>
      <c r="E89" t="s">
        <v>305</v>
      </c>
      <c r="F89" t="s">
        <v>222</v>
      </c>
      <c r="G89">
        <v>69</v>
      </c>
      <c r="H89">
        <v>384</v>
      </c>
      <c r="I89">
        <v>46</v>
      </c>
      <c r="J89">
        <f t="shared" si="2"/>
        <v>1.5</v>
      </c>
      <c r="K89">
        <f t="shared" si="3"/>
        <v>8.3478260869565215</v>
      </c>
    </row>
    <row r="90" spans="1:11" x14ac:dyDescent="0.45">
      <c r="A90" t="s">
        <v>364</v>
      </c>
      <c r="B90" t="s">
        <v>365</v>
      </c>
      <c r="C90" t="s">
        <v>303</v>
      </c>
      <c r="D90">
        <v>1996</v>
      </c>
      <c r="E90" t="s">
        <v>305</v>
      </c>
      <c r="F90" t="s">
        <v>222</v>
      </c>
      <c r="G90">
        <v>80</v>
      </c>
      <c r="H90">
        <v>391</v>
      </c>
      <c r="I90">
        <v>25</v>
      </c>
      <c r="J90">
        <f t="shared" si="2"/>
        <v>3.2</v>
      </c>
      <c r="K90">
        <f t="shared" si="3"/>
        <v>15.64</v>
      </c>
    </row>
    <row r="91" spans="1:11" x14ac:dyDescent="0.45">
      <c r="A91" t="s">
        <v>366</v>
      </c>
      <c r="B91" t="s">
        <v>338</v>
      </c>
      <c r="C91" t="s">
        <v>303</v>
      </c>
      <c r="D91">
        <v>1999</v>
      </c>
      <c r="E91" t="s">
        <v>305</v>
      </c>
      <c r="F91" t="s">
        <v>259</v>
      </c>
      <c r="G91">
        <v>88</v>
      </c>
      <c r="H91">
        <v>421</v>
      </c>
      <c r="I91">
        <v>32</v>
      </c>
      <c r="J91">
        <f t="shared" si="2"/>
        <v>2.75</v>
      </c>
      <c r="K91">
        <f t="shared" si="3"/>
        <v>13.15625</v>
      </c>
    </row>
    <row r="92" spans="1:11" x14ac:dyDescent="0.45">
      <c r="A92" t="s">
        <v>367</v>
      </c>
      <c r="B92" t="s">
        <v>279</v>
      </c>
      <c r="C92" t="s">
        <v>265</v>
      </c>
      <c r="D92">
        <v>1998</v>
      </c>
      <c r="E92" t="s">
        <v>305</v>
      </c>
      <c r="F92" t="s">
        <v>259</v>
      </c>
      <c r="G92">
        <v>88</v>
      </c>
      <c r="H92">
        <v>452</v>
      </c>
      <c r="I92">
        <v>75</v>
      </c>
      <c r="J92">
        <f t="shared" si="2"/>
        <v>1.1733333333333333</v>
      </c>
      <c r="K92">
        <f t="shared" si="3"/>
        <v>6.0266666666666664</v>
      </c>
    </row>
    <row r="93" spans="1:11" x14ac:dyDescent="0.45">
      <c r="A93" t="s">
        <v>368</v>
      </c>
      <c r="B93" t="s">
        <v>279</v>
      </c>
      <c r="C93" t="s">
        <v>265</v>
      </c>
      <c r="D93">
        <v>1998</v>
      </c>
      <c r="E93" t="s">
        <v>305</v>
      </c>
      <c r="F93" t="s">
        <v>259</v>
      </c>
      <c r="G93">
        <v>88</v>
      </c>
      <c r="H93">
        <v>452</v>
      </c>
      <c r="I93">
        <v>95</v>
      </c>
      <c r="J93">
        <f t="shared" si="2"/>
        <v>0.9263157894736842</v>
      </c>
      <c r="K93">
        <f t="shared" si="3"/>
        <v>4.757894736842105</v>
      </c>
    </row>
    <row r="94" spans="1:11" x14ac:dyDescent="0.45">
      <c r="A94" t="s">
        <v>369</v>
      </c>
      <c r="B94" t="s">
        <v>370</v>
      </c>
      <c r="C94" t="s">
        <v>308</v>
      </c>
      <c r="D94">
        <v>2002</v>
      </c>
      <c r="E94" t="s">
        <v>371</v>
      </c>
      <c r="F94" t="s">
        <v>216</v>
      </c>
      <c r="G94">
        <v>51</v>
      </c>
      <c r="H94">
        <v>245</v>
      </c>
      <c r="I94">
        <v>66</v>
      </c>
      <c r="J94">
        <f t="shared" si="2"/>
        <v>0.77272727272727271</v>
      </c>
      <c r="K94">
        <f t="shared" si="3"/>
        <v>3.7121212121212119</v>
      </c>
    </row>
    <row r="95" spans="1:11" x14ac:dyDescent="0.45">
      <c r="A95" t="s">
        <v>372</v>
      </c>
      <c r="B95" t="s">
        <v>373</v>
      </c>
      <c r="C95" t="s">
        <v>374</v>
      </c>
      <c r="D95">
        <v>2002</v>
      </c>
      <c r="E95" t="s">
        <v>371</v>
      </c>
      <c r="F95" t="s">
        <v>216</v>
      </c>
      <c r="G95">
        <v>30</v>
      </c>
      <c r="H95">
        <v>274</v>
      </c>
      <c r="I95">
        <v>99</v>
      </c>
      <c r="J95">
        <f t="shared" si="2"/>
        <v>0.30303030303030304</v>
      </c>
      <c r="K95">
        <f t="shared" si="3"/>
        <v>2.7676767676767677</v>
      </c>
    </row>
    <row r="96" spans="1:11" x14ac:dyDescent="0.45">
      <c r="A96" t="s">
        <v>375</v>
      </c>
      <c r="B96" t="s">
        <v>338</v>
      </c>
      <c r="C96" t="s">
        <v>303</v>
      </c>
      <c r="D96">
        <v>2002</v>
      </c>
      <c r="E96" t="s">
        <v>371</v>
      </c>
      <c r="F96" t="s">
        <v>216</v>
      </c>
      <c r="G96">
        <v>66</v>
      </c>
      <c r="H96">
        <v>288</v>
      </c>
      <c r="I96">
        <v>91</v>
      </c>
      <c r="J96">
        <f t="shared" si="2"/>
        <v>0.72527472527472525</v>
      </c>
      <c r="K96">
        <f t="shared" si="3"/>
        <v>3.1648351648351647</v>
      </c>
    </row>
    <row r="97" spans="1:11" x14ac:dyDescent="0.45">
      <c r="A97" t="s">
        <v>376</v>
      </c>
      <c r="B97" t="s">
        <v>357</v>
      </c>
      <c r="C97" t="s">
        <v>357</v>
      </c>
      <c r="D97">
        <v>2002</v>
      </c>
      <c r="E97" t="s">
        <v>371</v>
      </c>
      <c r="F97" t="s">
        <v>222</v>
      </c>
      <c r="G97">
        <v>54</v>
      </c>
      <c r="H97">
        <v>309</v>
      </c>
      <c r="I97">
        <v>66</v>
      </c>
      <c r="J97">
        <f t="shared" si="2"/>
        <v>0.81818181818181823</v>
      </c>
      <c r="K97">
        <f t="shared" si="3"/>
        <v>4.6818181818181817</v>
      </c>
    </row>
    <row r="98" spans="1:11" x14ac:dyDescent="0.45">
      <c r="A98" t="s">
        <v>377</v>
      </c>
      <c r="B98" t="s">
        <v>373</v>
      </c>
      <c r="C98" t="s">
        <v>374</v>
      </c>
      <c r="D98">
        <v>2002</v>
      </c>
      <c r="E98" t="s">
        <v>371</v>
      </c>
      <c r="F98" t="s">
        <v>222</v>
      </c>
      <c r="G98">
        <v>30</v>
      </c>
      <c r="H98">
        <v>345</v>
      </c>
      <c r="I98">
        <v>86</v>
      </c>
      <c r="J98">
        <f t="shared" si="2"/>
        <v>0.34883720930232559</v>
      </c>
      <c r="K98">
        <f t="shared" si="3"/>
        <v>4.0116279069767442</v>
      </c>
    </row>
    <row r="99" spans="1:11" x14ac:dyDescent="0.45">
      <c r="A99" t="s">
        <v>378</v>
      </c>
      <c r="B99" t="s">
        <v>357</v>
      </c>
      <c r="C99" t="s">
        <v>357</v>
      </c>
      <c r="D99">
        <v>2002</v>
      </c>
      <c r="E99" t="s">
        <v>371</v>
      </c>
      <c r="F99" t="s">
        <v>222</v>
      </c>
      <c r="G99">
        <v>55</v>
      </c>
      <c r="H99">
        <v>355</v>
      </c>
      <c r="I99">
        <v>52</v>
      </c>
      <c r="J99">
        <f t="shared" si="2"/>
        <v>1.0576923076923077</v>
      </c>
      <c r="K99">
        <f t="shared" si="3"/>
        <v>6.8269230769230766</v>
      </c>
    </row>
    <row r="104" spans="1:11" x14ac:dyDescent="0.45">
      <c r="E104" t="s">
        <v>384</v>
      </c>
      <c r="F104">
        <f>SUM(COST_PER_STOREY)</f>
        <v>155.35131365367491</v>
      </c>
      <c r="G104">
        <f>SUM(COST_PER_METERS)</f>
        <v>690.78845821491609</v>
      </c>
    </row>
    <row r="105" spans="1:11" x14ac:dyDescent="0.45">
      <c r="E105" t="s">
        <v>385</v>
      </c>
      <c r="F105">
        <f>AVERAGE(COST_PER_STOREY)</f>
        <v>1.5852174862619888</v>
      </c>
      <c r="G105">
        <f>AVERAGE(COST_PER_METERS)</f>
        <v>7.0488618185195522</v>
      </c>
    </row>
    <row r="106" spans="1:11" x14ac:dyDescent="0.45">
      <c r="E106" t="s">
        <v>386</v>
      </c>
      <c r="F106">
        <f>MAX(COST_PER_STOREY)</f>
        <v>5.4545454545454541</v>
      </c>
      <c r="G106">
        <f>MAX(COST_PER_METERS)</f>
        <v>25.25</v>
      </c>
    </row>
    <row r="107" spans="1:11" x14ac:dyDescent="0.45">
      <c r="E107" t="s">
        <v>387</v>
      </c>
      <c r="F107">
        <f>MIN(COST_PER_STOREY)</f>
        <v>0.30303030303030304</v>
      </c>
      <c r="G107">
        <f>MIN(COST_PER_METERS)</f>
        <v>2.5268817204301075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45</vt:i4>
      </vt:variant>
    </vt:vector>
  </HeadingPairs>
  <TitlesOfParts>
    <vt:vector size="58" baseType="lpstr">
      <vt:lpstr>Exercise-1</vt:lpstr>
      <vt:lpstr>Exercise-2</vt:lpstr>
      <vt:lpstr>Exercise-3</vt:lpstr>
      <vt:lpstr>Exercise-4</vt:lpstr>
      <vt:lpstr>Exercise-5</vt:lpstr>
      <vt:lpstr>EXERCISE-6</vt:lpstr>
      <vt:lpstr>EXERCISE-7</vt:lpstr>
      <vt:lpstr>EXERCISE-8</vt:lpstr>
      <vt:lpstr>EXERCISE-9</vt:lpstr>
      <vt:lpstr>Exercise-10</vt:lpstr>
      <vt:lpstr>exercisce-11</vt:lpstr>
      <vt:lpstr>Exercise-12</vt:lpstr>
      <vt:lpstr>Exercise-13</vt:lpstr>
      <vt:lpstr>adult_price</vt:lpstr>
      <vt:lpstr>adult_sales</vt:lpstr>
      <vt:lpstr>AGE</vt:lpstr>
      <vt:lpstr>AVERAGESCORES</vt:lpstr>
      <vt:lpstr>BUDGET</vt:lpstr>
      <vt:lpstr>child_price</vt:lpstr>
      <vt:lpstr>child_sales</vt:lpstr>
      <vt:lpstr>concession_price</vt:lpstr>
      <vt:lpstr>concession_sales</vt:lpstr>
      <vt:lpstr>COST</vt:lpstr>
      <vt:lpstr>COST_PER_METERS</vt:lpstr>
      <vt:lpstr>COST_PER_STOREY</vt:lpstr>
      <vt:lpstr>DONATION</vt:lpstr>
      <vt:lpstr>DONATIONPERPOINT</vt:lpstr>
      <vt:lpstr>exchange_rate</vt:lpstr>
      <vt:lpstr>GROSS</vt:lpstr>
      <vt:lpstr>growth</vt:lpstr>
      <vt:lpstr>hourlypay</vt:lpstr>
      <vt:lpstr>hours</vt:lpstr>
      <vt:lpstr>ingredients</vt:lpstr>
      <vt:lpstr>INNER_GOLD</vt:lpstr>
      <vt:lpstr>Inner_Red</vt:lpstr>
      <vt:lpstr>ins</vt:lpstr>
      <vt:lpstr>MATCHES</vt:lpstr>
      <vt:lpstr>METERS</vt:lpstr>
      <vt:lpstr>OUTER_GOLD</vt:lpstr>
      <vt:lpstr>Outer_Red</vt:lpstr>
      <vt:lpstr>overhead</vt:lpstr>
      <vt:lpstr>PROFIT</vt:lpstr>
      <vt:lpstr>rate</vt:lpstr>
      <vt:lpstr>rates</vt:lpstr>
      <vt:lpstr>sales</vt:lpstr>
      <vt:lpstr>salesprice</vt:lpstr>
      <vt:lpstr>SCORE</vt:lpstr>
      <vt:lpstr>STOREYS</vt:lpstr>
      <vt:lpstr>tax</vt:lpstr>
      <vt:lpstr>ticket_price</vt:lpstr>
      <vt:lpstr>TICKET_SOLD</vt:lpstr>
      <vt:lpstr>total</vt:lpstr>
      <vt:lpstr>utilities</vt:lpstr>
      <vt:lpstr>VOUCHERS</vt:lpstr>
      <vt:lpstr>wages</vt:lpstr>
      <vt:lpstr>WEALTH</vt:lpstr>
      <vt:lpstr>Wealth___bil</vt:lpstr>
      <vt:lpstr>WEALTHPERYEAR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dcterms:created xsi:type="dcterms:W3CDTF">2021-10-06T12:12:34Z</dcterms:created>
  <dcterms:modified xsi:type="dcterms:W3CDTF">2021-10-08T13:28:15Z</dcterms:modified>
</cp:coreProperties>
</file>